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media/hdphoto2.wdp" ContentType="image/vnd.ms-photo"/>
  <Override PartName="/xl/media/hdphoto1.wdp" ContentType="image/vnd.ms-photo"/>
  <Override PartName="/xl/media/image2.png" ContentType="image/png"/>
  <Override PartName="/xl/media/image4.jpeg" ContentType="image/jpeg"/>
  <Override PartName="/xl/media/image3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hdphoto3.wdp" ContentType="image/vnd.ms-photo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_rels/chart2.xml.rels" ContentType="application/vnd.openxmlformats-package.relationships+xml"/>
  <Override PartName="/xl/charts/_rels/chart3.xml.rels" ContentType="application/vnd.openxmlformats-package.relationships+xml"/>
  <Override PartName="/xl/charts/_rels/chart4.xml.rels" ContentType="application/vnd.openxmlformats-package.relationships+xml"/>
  <Override PartName="/xl/charts/_rels/chart5.xml.rels" ContentType="application/vnd.openxmlformats-package.relationships+xml"/>
  <Override PartName="/xl/charts/_rels/chart7.xml.rels" ContentType="application/vnd.openxmlformats-package.relationships+xml"/>
  <Override PartName="/xl/charts/_rels/chart8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trlProps/ctrlProps3.xml" ContentType="application/vnd.ms-excel.controlproperties+xml"/>
  <Override PartName="/xl/ctrlProps/ctrlProps4.xml" ContentType="application/vnd.ms-excel.controlproperties+xml"/>
  <Override PartName="/xl/ctrlProps/ctrlProps5.xml" ContentType="application/vnd.ms-excel.controlpropertie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Model" sheetId="1" state="visible" r:id="rId2"/>
    <sheet name="Lists" sheetId="2" state="visible" r:id="rId3"/>
    <sheet name="HR" sheetId="3" state="visible" r:id="rId4"/>
    <sheet name="Staff" sheetId="4" state="visible" r:id="rId5"/>
    <sheet name="Calcs" sheetId="5" state="visible" r:id="rId6"/>
    <sheet name="Chart" sheetId="6" state="visible" r:id="rId7"/>
    <sheet name="Check" sheetId="7" state="visible" r:id="rId8"/>
    <sheet name="Summary" sheetId="8" state="visible" r:id="rId9"/>
  </sheets>
  <definedNames>
    <definedName function="false" hidden="false" localSheetId="7" name="_xlnm.Print_Area" vbProcedure="false">Summary!$A$1:$U$57</definedName>
    <definedName function="false" hidden="false" name="Dept" vbProcedure="false">Lists!$D$2:$D$5</definedName>
    <definedName function="false" hidden="false" name="IQ_CH" vbProcedure="false">110000</definedName>
    <definedName function="false" hidden="false" name="IQ_CQ" vbProcedure="false">5000</definedName>
    <definedName function="false" hidden="false" name="IQ_CY" vbProcedure="false">10000</definedName>
    <definedName function="false" hidden="false" name="IQ_DAILY" vbProcedure="false">500000</definedName>
    <definedName function="false" hidden="false" name="IQ_DNTM" vbProcedure="false">700000</definedName>
    <definedName function="false" hidden="false" name="IQ_FH" vbProcedure="false">100000</definedName>
    <definedName function="false" hidden="false" name="IQ_FQ" vbProcedure="false">500</definedName>
    <definedName function="false" hidden="false" name="IQ_FWD_CY" vbProcedure="false">10001</definedName>
    <definedName function="false" hidden="false" name="IQ_FWD_CY1" vbProcedure="false">10002</definedName>
    <definedName function="false" hidden="false" name="IQ_FWD_CY2" vbProcedure="false">10003</definedName>
    <definedName function="false" hidden="false" name="IQ_FWD_FY" vbProcedure="false">1001</definedName>
    <definedName function="false" hidden="false" name="IQ_FWD_FY1" vbProcedure="false">1002</definedName>
    <definedName function="false" hidden="false" name="IQ_FWD_FY2" vbProcedure="false">1003</definedName>
    <definedName function="false" hidden="false" name="IQ_FWD_Q" vbProcedure="false">501</definedName>
    <definedName function="false" hidden="false" name="IQ_FWD_Q1" vbProcedure="false">502</definedName>
    <definedName function="false" hidden="false" name="IQ_FWD_Q2" vbProcedure="false">503</definedName>
    <definedName function="false" hidden="false" name="IQ_FY" vbProcedure="false">1000</definedName>
    <definedName function="false" hidden="false" name="IQ_LATESTK" vbProcedure="false">1000</definedName>
    <definedName function="false" hidden="false" name="IQ_LATESTQ" vbProcedure="false">500</definedName>
    <definedName function="false" hidden="false" name="IQ_LTM" vbProcedure="false">2000</definedName>
    <definedName function="false" hidden="false" name="IQ_LTMMONTH" vbProcedure="false">120000</definedName>
    <definedName function="false" hidden="false" name="IQ_MONTH" vbProcedure="false">15000</definedName>
    <definedName function="false" hidden="false" name="IQ_MTD" vbProcedure="false">800000</definedName>
    <definedName function="false" hidden="false" name="IQ_NAMES_REVISION_DATE_" vbProcedure="false">41595.5207060185</definedName>
    <definedName function="false" hidden="false" name="IQ_NTM" vbProcedure="false">6000</definedName>
    <definedName function="false" hidden="false" name="IQ_QTD" vbProcedure="false">750000</definedName>
    <definedName function="false" hidden="false" name="IQ_TODAY" vbProcedure="false">0</definedName>
    <definedName function="false" hidden="false" name="IQ_WEEK" vbProcedure="false">50000</definedName>
    <definedName function="false" hidden="false" name="IQ_YTD" vbProcedure="false">3000</definedName>
    <definedName function="false" hidden="false" name="IQ_YTDMONTH" vbProcedure="false">130000</definedName>
    <definedName function="false" hidden="false" name="Nation" vbProcedure="false">Lists!$A$3:$A$6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<sst xmlns="http://schemas.openxmlformats.org/spreadsheetml/2006/main" count="503" uniqueCount="156">
  <si>
    <t xml:space="preserve">Sheets</t>
  </si>
  <si>
    <t xml:space="preserve">Sheet Type</t>
  </si>
  <si>
    <t xml:space="preserve">Description</t>
  </si>
  <si>
    <t xml:space="preserve">Links</t>
  </si>
  <si>
    <t xml:space="preserve">Model</t>
  </si>
  <si>
    <t xml:space="preserve">Assumptions</t>
  </si>
  <si>
    <t xml:space="preserve">Description of Sheets</t>
  </si>
  <si>
    <t xml:space="preserve">List</t>
  </si>
  <si>
    <t xml:space="preserve">Lists and model assumptions</t>
  </si>
  <si>
    <t xml:space="preserve">HR</t>
  </si>
  <si>
    <t xml:space="preserve">Input Sheet</t>
  </si>
  <si>
    <t xml:space="preserve">Revenue metrics</t>
  </si>
  <si>
    <t xml:space="preserve">Staff</t>
  </si>
  <si>
    <t xml:space="preserve">Expense metrics</t>
  </si>
  <si>
    <t xml:space="preserve">Calcs</t>
  </si>
  <si>
    <t xml:space="preserve">Calculations sheet</t>
  </si>
  <si>
    <t xml:space="preserve">Primary calculations page</t>
  </si>
  <si>
    <t xml:space="preserve">Chart</t>
  </si>
  <si>
    <t xml:space="preserve">Primary chart page</t>
  </si>
  <si>
    <t xml:space="preserve">Check</t>
  </si>
  <si>
    <t xml:space="preserve">Error trapping</t>
  </si>
  <si>
    <t xml:space="preserve">Checks and balances for the model</t>
  </si>
  <si>
    <t xml:space="preserve">Summary</t>
  </si>
  <si>
    <t xml:space="preserve">Output Sheet</t>
  </si>
  <si>
    <t xml:space="preserve">Primary output page</t>
  </si>
  <si>
    <t xml:space="preserve">List of Areas</t>
  </si>
  <si>
    <t xml:space="preserve">Actual</t>
  </si>
  <si>
    <t xml:space="preserve">Months</t>
  </si>
  <si>
    <t xml:space="preserve">Menu</t>
  </si>
  <si>
    <t xml:space="preserve">Date aAll</t>
  </si>
  <si>
    <t xml:space="preserve">Date CY</t>
  </si>
  <si>
    <t xml:space="preserve">Checks</t>
  </si>
  <si>
    <t xml:space="preserve">Group</t>
  </si>
  <si>
    <t xml:space="preserve">Budget</t>
  </si>
  <si>
    <t xml:space="preserve">Jan</t>
  </si>
  <si>
    <t xml:space="preserve">IT</t>
  </si>
  <si>
    <t xml:space="preserve">Model OK</t>
  </si>
  <si>
    <t xml:space="preserve">England</t>
  </si>
  <si>
    <t xml:space="preserve">Forecast 1</t>
  </si>
  <si>
    <t xml:space="preserve">Feb</t>
  </si>
  <si>
    <t xml:space="preserve">Finance</t>
  </si>
  <si>
    <t xml:space="preserve">Check Model</t>
  </si>
  <si>
    <t xml:space="preserve">Scotland</t>
  </si>
  <si>
    <t xml:space="preserve">Forecast 2</t>
  </si>
  <si>
    <t xml:space="preserve">Mar</t>
  </si>
  <si>
    <t xml:space="preserve">Wales</t>
  </si>
  <si>
    <t xml:space="preserve">Forecast 3</t>
  </si>
  <si>
    <t xml:space="preserve">Apr</t>
  </si>
  <si>
    <t xml:space="preserve">Strategy</t>
  </si>
  <si>
    <t xml:space="preserve">Northern Ireland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</si>
  <si>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</si>
  <si>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</si>
  <si>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</si>
  <si>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</si>
  <si>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</si>
  <si>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</si>
  <si>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</si>
  <si>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</si>
  <si>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Region</t>
  </si>
  <si>
    <t xml:space="preserve">City</t>
  </si>
  <si>
    <t xml:space="preserve">FTEs</t>
  </si>
  <si>
    <t xml:space="preserve">Overtime Hrs</t>
  </si>
  <si>
    <t xml:space="preserve">Avg Svs Length</t>
  </si>
  <si>
    <t xml:space="preserve">Avg Salary</t>
  </si>
  <si>
    <t xml:space="preserve">Avg Bonus</t>
  </si>
  <si>
    <t xml:space="preserve">Avg Overtime</t>
  </si>
  <si>
    <t xml:space="preserve">AvgLeave Balance</t>
  </si>
  <si>
    <t xml:space="preserve">Spend Per Hire</t>
  </si>
  <si>
    <t xml:space="preserve">Survey Q1</t>
  </si>
  <si>
    <t xml:space="preserve">Survey Q2</t>
  </si>
  <si>
    <t xml:space="preserve">Survey Q3</t>
  </si>
  <si>
    <t xml:space="preserve">Survey Q4</t>
  </si>
  <si>
    <t xml:space="preserve"> Train Q1</t>
  </si>
  <si>
    <t xml:space="preserve"> Train Q2</t>
  </si>
  <si>
    <t xml:space="preserve"> Train Q3</t>
  </si>
  <si>
    <t xml:space="preserve"> Train Q4</t>
  </si>
  <si>
    <t xml:space="preserve">Gender FM % Q1</t>
  </si>
  <si>
    <t xml:space="preserve">Gender FM % Q2</t>
  </si>
  <si>
    <t xml:space="preserve">Gender FM % Q3</t>
  </si>
  <si>
    <t xml:space="preserve">Gender FM % Q4</t>
  </si>
  <si>
    <t xml:space="preserve">Rating Q1</t>
  </si>
  <si>
    <t xml:space="preserve">Rating Q2</t>
  </si>
  <si>
    <t xml:space="preserve">Rating Q3</t>
  </si>
  <si>
    <t xml:space="preserve">Rating Q4</t>
  </si>
  <si>
    <t xml:space="preserve">FTE/Contractor Q1</t>
  </si>
  <si>
    <t xml:space="preserve">FTE/Contractor Q2</t>
  </si>
  <si>
    <t xml:space="preserve">FTE/Contractor Q3</t>
  </si>
  <si>
    <t xml:space="preserve">FTE/Contractor Q4</t>
  </si>
  <si>
    <t xml:space="preserve">Overtime Hrs Q1</t>
  </si>
  <si>
    <t xml:space="preserve">Overtime Hrs Q2</t>
  </si>
  <si>
    <t xml:space="preserve">Overtime Hrs Q3</t>
  </si>
  <si>
    <t xml:space="preserve">Overtime Hrs Q4</t>
  </si>
  <si>
    <t xml:space="preserve">FTE Q1</t>
  </si>
  <si>
    <t xml:space="preserve">FTE Q2</t>
  </si>
  <si>
    <t xml:space="preserve">FTE Q3</t>
  </si>
  <si>
    <t xml:space="preserve">FTE Q4</t>
  </si>
  <si>
    <t xml:space="preserve">Open Positions</t>
  </si>
  <si>
    <t xml:space="preserve">Avg Perf Score</t>
  </si>
  <si>
    <t xml:space="preserve">19-25</t>
  </si>
  <si>
    <t xml:space="preserve">26-35</t>
  </si>
  <si>
    <t xml:space="preserve">36-45</t>
  </si>
  <si>
    <t xml:space="preserve">46-55</t>
  </si>
  <si>
    <t xml:space="preserve">55+</t>
  </si>
  <si>
    <t xml:space="preserve">Month</t>
  </si>
  <si>
    <t xml:space="preserve">Consultants</t>
  </si>
  <si>
    <t xml:space="preserve">Casual Staff</t>
  </si>
  <si>
    <t xml:space="preserve">Termination</t>
  </si>
  <si>
    <t xml:space="preserve">New Hires</t>
  </si>
  <si>
    <t xml:space="preserve">Choice</t>
  </si>
  <si>
    <t xml:space="preserve">Country</t>
  </si>
  <si>
    <t xml:space="preserve">Dept</t>
  </si>
  <si>
    <t xml:space="preserve">Category</t>
  </si>
  <si>
    <t xml:space="preserve">Total</t>
  </si>
  <si>
    <t xml:space="preserve">Satisfaction</t>
  </si>
  <si>
    <t xml:space="preserve">Training</t>
  </si>
  <si>
    <t xml:space="preserve">Gender</t>
  </si>
  <si>
    <t xml:space="preserve">Rating</t>
  </si>
  <si>
    <t xml:space="preserve">FTE/Contractor</t>
  </si>
  <si>
    <t xml:space="preserve">Overtime</t>
  </si>
  <si>
    <t xml:space="preserve">FTE</t>
  </si>
  <si>
    <t xml:space="preserve">Spend per Hire</t>
  </si>
  <si>
    <t xml:space="preserve">Part Time</t>
  </si>
  <si>
    <t xml:space="preserve">Toal</t>
  </si>
  <si>
    <t xml:space="preserve">Selection</t>
  </si>
  <si>
    <t xml:space="preserve">Avg</t>
  </si>
  <si>
    <t xml:space="preserve">Perf Score</t>
  </si>
  <si>
    <t xml:space="preserve">Speed to Hire</t>
  </si>
  <si>
    <t xml:space="preserve">Promo Rate</t>
  </si>
  <si>
    <t xml:space="preserve">Cust Satisfaction</t>
  </si>
  <si>
    <t xml:space="preserve">Good</t>
  </si>
  <si>
    <t xml:space="preserve">OK</t>
  </si>
  <si>
    <t xml:space="preserve">Target</t>
  </si>
  <si>
    <t xml:space="preserve">Target Val</t>
  </si>
  <si>
    <t xml:space="preserve">Target Cat</t>
  </si>
  <si>
    <t xml:space="preserve">Desc</t>
  </si>
  <si>
    <t xml:space="preserve">Poor</t>
  </si>
  <si>
    <t xml:space="preserve">Grad</t>
  </si>
  <si>
    <t xml:space="preserve">Gradation2</t>
  </si>
  <si>
    <t xml:space="preserve">Metric</t>
  </si>
  <si>
    <t xml:space="preserve">Area</t>
  </si>
  <si>
    <t xml:space="preserve">Date</t>
  </si>
  <si>
    <t xml:space="preserve">Total Check</t>
  </si>
  <si>
    <t xml:space="preserve">Department &gt;&gt;</t>
  </si>
  <si>
    <t xml:space="preserve">Department</t>
  </si>
  <si>
    <t xml:space="preserve">Qtly Trend</t>
  </si>
  <si>
    <t xml:space="preserve">Q1</t>
  </si>
  <si>
    <t xml:space="preserve">Q2</t>
  </si>
  <si>
    <t xml:space="preserve">Q3</t>
  </si>
  <si>
    <t xml:space="preserve">Q4</t>
  </si>
  <si>
    <t xml:space="preserve">Trend</t>
  </si>
  <si>
    <t xml:space="preserve">Employee Satisfaction %</t>
  </si>
  <si>
    <t xml:space="preserve">Employees Trained #</t>
  </si>
  <si>
    <t xml:space="preserve">Gender Diversity % M/F</t>
  </si>
  <si>
    <t xml:space="preserve">Avg Staff Rating (0-5)</t>
  </si>
  <si>
    <t xml:space="preserve">FTE/Contractor %</t>
  </si>
  <si>
    <t xml:space="preserve">Model Status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</si>
</sst>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0%"/>
    <numFmt numFmtId="167" formatCode="General"/>
    <numFmt numFmtId="168" formatCode="yyyy\-mm\-dd"/>
    <numFmt numFmtId="169" formatCode="_-* #,##0_-;\-* #,##0_-;_-* \-??_-;_-@_-"/>
    <numFmt numFmtId="170" formatCode="0.00%"/>
    <numFmt numFmtId="171" formatCode="d\ mmm\ yy;@"/>
    <numFmt numFmtId="172" formatCode="_-\$* #,##0.00_-;&quot;-$&quot;* #,##0.00_-;_-\$* \-??_-;_-@_-"/>
    <numFmt numFmtId="173" formatCode="_-\$* #,##0.0_-;&quot;-$&quot;* #,##0.0_-;_-\$* \-??_-;_-@_-"/>
    <numFmt numFmtId="174" formatCode="\$#,##0.0&quot; k&quot;;&quot;-$&quot;#,##0.0\ "/>
    <numFmt numFmtId="175" formatCode="mmm\ yy;@"/>
    <numFmt numFmtId="176" formatCode="_-* #,##0.0_-;\-* #,##0.0_-;_-* \-??_-;_-@_-"/>
    <numFmt numFmtId="177" formatCode="#,###,&quot; k&quot;"/>
    <numFmt numFmtId="178" formatCode="#,##0"/>
  </numFmts>
  <fonts count="36">
    <font>
      <sz val="10"/>
      <color rgb="FF00000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595959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b val="true"/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0"/>
      <color rgb="FF376092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B3A2C7"/>
      <name val="Arial"/>
      <family val="2"/>
      <charset val="1"/>
    </font>
    <font>
      <sz val="10"/>
      <color rgb="FF595959"/>
      <name val="Arial"/>
      <family val="2"/>
      <charset val="1"/>
    </font>
    <font>
      <b val="true"/>
      <sz val="10"/>
      <color rgb="FF000000"/>
      <name val="Calibri"/>
      <family val="2"/>
    </font>
    <font>
      <sz val="8"/>
      <color rgb="FF262626"/>
      <name val="Calibri"/>
      <family val="2"/>
    </font>
    <font>
      <sz val="24"/>
      <color rgb="FF000000"/>
      <name val="Arial"/>
      <family val="0"/>
      <charset val="238"/>
    </font>
    <font>
      <sz val="8"/>
      <color rgb="FF595959"/>
      <name val="Calibri"/>
      <family val="2"/>
    </font>
    <font>
      <sz val="10"/>
      <color rgb="FF595959"/>
      <name val="Calibri"/>
      <family val="2"/>
    </font>
    <font>
      <sz val="10"/>
      <color rgb="FF000000"/>
      <name val="Calibri"/>
      <family val="2"/>
    </font>
    <font>
      <b val="true"/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b val="true"/>
      <sz val="12"/>
      <color rgb="FFFFFFFF"/>
      <name val="Calibri"/>
      <family val="2"/>
    </font>
    <font>
      <sz val="9"/>
      <color rgb="FF595959"/>
      <name val="Calibri"/>
      <family val="2"/>
    </font>
    <font>
      <sz val="11"/>
      <color rgb="FF000000"/>
      <name val="Calibri"/>
      <family val="0"/>
      <charset val="238"/>
    </font>
    <font>
      <sz val="9"/>
      <color rgb="FFFFFFFF"/>
      <name val="Calibri"/>
      <family val="2"/>
    </font>
    <font>
      <sz val="11"/>
      <color rgb="FF595959"/>
      <name val="Calibri"/>
      <family val="0"/>
      <charset val="238"/>
    </font>
    <font>
      <sz val="14"/>
      <color rgb="FF595959"/>
      <name val="Arial"/>
      <family val="0"/>
      <charset val="238"/>
    </font>
    <font>
      <b val="true"/>
      <sz val="14"/>
      <color rgb="FF595959"/>
      <name val="Arial"/>
      <family val="0"/>
      <charset val="238"/>
    </font>
    <font>
      <sz val="8"/>
      <color rgb="FF000000"/>
      <name val="Tahoma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376092"/>
        <bgColor rgb="FF595959"/>
      </patternFill>
    </fill>
    <fill>
      <patternFill patternType="solid">
        <fgColor rgb="FFB3A2C7"/>
        <bgColor rgb="FFBFBFBF"/>
      </patternFill>
    </fill>
    <fill>
      <patternFill patternType="solid">
        <fgColor rgb="FF92D050"/>
        <bgColor rgb="FFDEBC6A"/>
      </patternFill>
    </fill>
    <fill>
      <patternFill patternType="solid">
        <fgColor rgb="FF000000"/>
        <bgColor rgb="FF262626"/>
      </patternFill>
    </fill>
    <fill>
      <patternFill patternType="solid">
        <fgColor rgb="FFC00000"/>
        <bgColor rgb="FF8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F2E8D0"/>
      </patternFill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1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2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9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9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0" fillId="9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1"/>
    <cellStyle name="Normal 2" xfId="22"/>
    <cellStyle name="Percent 2" xfId="23"/>
    <cellStyle name="*unknown*" xfId="20" builtinId="8"/>
  </cellStyles>
  <dxfs count="1">
    <dxf>
      <font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595959"/>
      <rgbColor rgb="FFFFFFCC"/>
      <rgbColor rgb="FFF2F2F2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CD7A4"/>
      <rgbColor rgb="FFD9D9D9"/>
      <rgbColor rgb="FFF2E8D0"/>
      <rgbColor rgb="FF99CCFF"/>
      <rgbColor rgb="FFE6B9B8"/>
      <rgbColor rgb="FFB3A2C7"/>
      <rgbColor rgb="FFFCD5B5"/>
      <rgbColor rgb="FF4F81BD"/>
      <rgbColor rgb="FF33CCCC"/>
      <rgbColor rgb="FF92D050"/>
      <rgbColor rgb="FFFFC000"/>
      <rgbColor rgb="FFDEBC6A"/>
      <rgbColor rgb="FFE46C0A"/>
      <rgbColor rgb="FF7D5FA0"/>
      <rgbColor rgb="FF969696"/>
      <rgbColor rgb="FF003366"/>
      <rgbColor rgb="FF339966"/>
      <rgbColor rgb="FF003300"/>
      <rgbColor rgb="FF404040"/>
      <rgbColor rgb="FF993300"/>
      <rgbColor rgb="FF993366"/>
      <rgbColor rgb="FF376092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_rels/chart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charts/_rels/chart3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png"/>
</Relationships>
</file>

<file path=xl/charts/_rels/chart4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
</Relationships>
</file>

<file path=xl/charts/_rels/chart5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charts/_rels/chart7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charts/_rels/chart8.xml.rels><?xml version="1.0" encoding="UTF-8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16.png"/><Relationship Id="rId3" Type="http://schemas.openxmlformats.org/officeDocument/2006/relationships/image" Target="../media/image17.png"/><Relationship Id="rId4" Type="http://schemas.openxmlformats.org/officeDocument/2006/relationships/image" Target="../media/image18.png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0333235895936861"/>
          <c:y val="0.135886912904697"/>
          <c:w val="0.996609178602748"/>
          <c:h val="0.722982216142271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9d9d9"/>
              </a:solidFill>
              <a:ln w="25560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25560">
                <a:noFill/>
              </a:ln>
            </c:spPr>
          </c:dPt>
          <c:dPt>
            <c:idx val="2"/>
            <c:invertIfNegative val="0"/>
            <c:spPr>
              <a:solidFill>
                <a:srgbClr val="404040"/>
              </a:solidFill>
              <a:ln w="25560">
                <a:noFill/>
              </a:ln>
            </c:spPr>
          </c:dPt>
          <c:dPt>
            <c:idx val="3"/>
            <c:invertIfNegative val="0"/>
            <c:spPr>
              <a:solidFill>
                <a:srgbClr val="e6b9b8"/>
              </a:solidFill>
              <a:ln w="25560">
                <a:noFill/>
              </a:ln>
            </c:spPr>
          </c:dPt>
          <c:dLbls>
            <c:numFmt formatCode="_-\$* #,##0.0_-;&quot;-$&quot;* #,##0.0_-;_-\$* \-??_-;_-@_-" sourceLinked="1"/>
            <c:dLbl>
              <c:idx val="0"/>
              <c:layout>
                <c:manualLayout>
                  <c:x val="-0.108271497794341"/>
                  <c:y val="-0.186296120204831"/>
                </c:manualLayout>
              </c:layout>
              <c:numFmt formatCode="_-\$* #,##0.0_-;&quot;-$&quot;* #,##0.0_-;_-\$* \-??_-;_-@_-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4247044633336"/>
                  <c:y val="-0.20020155621004"/>
                </c:manualLayout>
              </c:layout>
              <c:numFmt formatCode="_-\$* #,##0.0_-;&quot;-$&quot;* #,##0.0_-;_-\$* \-??_-;_-@_-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15481912560811"/>
                  <c:y val="-0.209189261188728"/>
                </c:manualLayout>
              </c:layout>
              <c:numFmt formatCode="_-\$* #,##0.0_-;&quot;-$&quot;* #,##0.0_-;_-\$* \-??_-;_-@_-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116565039239816"/>
                  <c:y val="-0.216867637047123"/>
                </c:manualLayout>
              </c:layout>
              <c:numFmt formatCode="_-\$* #,##0.0_-;&quot;-$&quot;* #,##0.0_-;_-\$* \-??_-;_-@_-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eparator>
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1"/>
            <c:showSerName val="0"/>
            <c:showPercent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Calcs!$B$19:$B$22</c:f>
              <c:numCache>
                <c:formatCode>General</c:formatCode>
                <c:ptCount val="4"/>
              </c:numCache>
            </c:numRef>
          </c:xVal>
          <c:yVal>
            <c:numRef>
              <c:f>Calcs!$C$19:$C$22</c:f>
              <c:numCache>
                <c:formatCode>General</c:formatCode>
                <c:ptCount val="4"/>
                <c:pt idx="0">
                  <c:v>8.69244</c:v>
                </c:pt>
                <c:pt idx="1">
                  <c:v>3.14485</c:v>
                </c:pt>
                <c:pt idx="2">
                  <c:v>6.54741</c:v>
                </c:pt>
                <c:pt idx="3">
                  <c:v>5.60452</c:v>
                </c:pt>
              </c:numCache>
            </c:numRef>
          </c:yVal>
          <c:bubble3D val="0"/>
        </c:ser>
        <c:axId val="61410342"/>
        <c:axId val="6734541"/>
      </c:bubbleChart>
      <c:valAx>
        <c:axId val="6141034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34541"/>
        <c:crossBetween val="midCat"/>
      </c:valAx>
      <c:valAx>
        <c:axId val="6734541"/>
        <c:scaling>
          <c:orientation val="minMax"/>
        </c:scaling>
        <c:delete val="1"/>
        <c:axPos val="l"/>
        <c:numFmt formatCode="_-\$* #,##0.0_-;&quot;-$&quot;* #,##0.0_-;_-\$* \-??_-;_-@_-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410342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noFill/>
    <a:ln w="9360"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47947284896157"/>
          <c:y val="0.210181451612903"/>
          <c:w val="0.828192920720348"/>
          <c:h val="0.50756048387096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Chart!$B$25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Chart!$B$28:$B$30</c:f>
              <c:numCache>
                <c:formatCode>General</c:formatCode>
                <c:ptCount val="3"/>
                <c:pt idx="0">
                  <c:v>0</c:v>
                </c:pt>
                <c:pt idx="1">
                  <c:v>0.09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bc6a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Chart!$B$25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Chart!$C$28:$C$30</c:f>
              <c:numCache>
                <c:formatCode>General</c:formatCode>
                <c:ptCount val="3"/>
                <c:pt idx="0">
                  <c:v>0.05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2"/>
          <c:order val="2"/>
          <c:spPr>
            <a:solidFill>
              <a:srgbClr val="ecd7a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Chart!$B$25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Chart!$D$28:$D$30</c:f>
              <c:numCache>
                <c:formatCode>General</c:formatCode>
                <c:ptCount val="3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</c:numCache>
            </c:numRef>
          </c:val>
        </c:ser>
        <c:gapWidth val="0"/>
        <c:overlap val="100"/>
        <c:axId val="57643199"/>
        <c:axId val="54826912"/>
      </c:barChart>
      <c:scatterChart>
        <c:scatterStyle val="line"/>
        <c:varyColors val="0"/>
        <c:ser>
          <c:idx val="3"/>
          <c:order val="3"/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ln w="38160">
                <a:solidFill>
                  <a:srgbClr val="c00000"/>
                </a:solidFill>
                <a:round/>
              </a:ln>
            </c:spPr>
          </c:errBars>
          <c:xVal>
            <c:numRef>
              <c:f>Chart!$B$24</c:f>
              <c:numCache>
                <c:formatCode>General</c:formatCode>
                <c:ptCount val="1"/>
                <c:pt idx="0">
                  <c:v>0.08</c:v>
                </c:pt>
              </c:numCache>
            </c:numRef>
          </c:xVal>
          <c:yVal>
            <c:numRef>
              <c:f>Chart!$B$25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axId val="5981276"/>
        <c:axId val="62633724"/>
      </c:scatterChart>
      <c:catAx>
        <c:axId val="57643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4826912"/>
        <c:auto val="1"/>
        <c:lblAlgn val="ctr"/>
        <c:lblOffset val="100"/>
        <c:noMultiLvlLbl val="0"/>
      </c:catAx>
      <c:valAx>
        <c:axId val="548269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643199"/>
        <c:crosses val="autoZero"/>
        <c:crossBetween val="between"/>
      </c:valAx>
      <c:valAx>
        <c:axId val="598127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2633724"/>
        <c:crossBetween val="between"/>
      </c:valAx>
      <c:valAx>
        <c:axId val="626337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981276"/>
        <c:crossBetween val="between"/>
      </c:valAx>
      <c:spPr>
        <a:solidFill>
          <a:srgbClr val="f2e8d0"/>
        </a:solidFill>
        <a:ln w="0">
          <a:noFill/>
        </a:ln>
      </c:spPr>
    </c:plotArea>
    <c:plotVisOnly val="1"/>
    <c:dispBlanksAs val="gap"/>
  </c:chart>
  <c:spPr>
    <a:noFill/>
    <a:ln w="9360"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47947284896157"/>
          <c:y val="0.210632911392405"/>
          <c:w val="0.828192920720348"/>
          <c:h val="0.50784810126582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Chart!$B$41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Chart!$B$44:$B$46</c:f>
              <c:numCache>
                <c:formatCode>General</c:formatCode>
                <c:ptCount val="3"/>
                <c:pt idx="0">
                  <c:v>0</c:v>
                </c:pt>
                <c:pt idx="1">
                  <c:v>0.88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bc6a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Chart!$B$41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Chart!$C$44:$C$46</c:f>
              <c:numCache>
                <c:formatCode>General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ecd7a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Chart!$B$41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Chart!$D$44:$D$46</c:f>
              <c:numCache>
                <c:formatCode>General</c:formatCode>
                <c:ptCount val="3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</c:ser>
        <c:gapWidth val="0"/>
        <c:overlap val="100"/>
        <c:axId val="66452670"/>
        <c:axId val="73343022"/>
      </c:barChart>
      <c:scatterChart>
        <c:scatterStyle val="line"/>
        <c:varyColors val="0"/>
        <c:ser>
          <c:idx val="3"/>
          <c:order val="3"/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ln w="38160">
                <a:solidFill>
                  <a:srgbClr val="c00000"/>
                </a:solidFill>
                <a:round/>
              </a:ln>
            </c:spPr>
          </c:errBars>
          <c:xVal>
            <c:numRef>
              <c:f>Chart!$B$40</c:f>
              <c:numCache>
                <c:formatCode>General</c:formatCode>
                <c:ptCount val="1"/>
                <c:pt idx="0">
                  <c:v>0.85</c:v>
                </c:pt>
              </c:numCache>
            </c:numRef>
          </c:xVal>
          <c:yVal>
            <c:numRef>
              <c:f>Chart!$B$41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axId val="68853660"/>
        <c:axId val="45481129"/>
      </c:scatterChart>
      <c:catAx>
        <c:axId val="6645267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343022"/>
        <c:auto val="1"/>
        <c:lblAlgn val="ctr"/>
        <c:lblOffset val="100"/>
        <c:noMultiLvlLbl val="0"/>
      </c:catAx>
      <c:valAx>
        <c:axId val="7334302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6452670"/>
        <c:crosses val="autoZero"/>
        <c:crossBetween val="between"/>
      </c:valAx>
      <c:valAx>
        <c:axId val="6885366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481129"/>
        <c:crossBetween val="between"/>
      </c:valAx>
      <c:valAx>
        <c:axId val="4548112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8853660"/>
        <c:crossBetween val="between"/>
      </c:valAx>
      <c:spPr>
        <a:solidFill>
          <a:srgbClr val="f2e8d0"/>
        </a:solidFill>
        <a:ln w="0">
          <a:noFill/>
        </a:ln>
      </c:spPr>
    </c:plotArea>
    <c:plotVisOnly val="1"/>
    <c:dispBlanksAs val="gap"/>
  </c:chart>
  <c:spPr>
    <a:noFill/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87802570369786"/>
          <c:y val="0.0580629118488126"/>
          <c:w val="0.88961602144603"/>
          <c:h val="0.81897302001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Calcs!$C$26</c:f>
              <c:strCache>
                <c:ptCount val="1"/>
                <c:pt idx="0">
                  <c:v>Consultants</c:v>
                </c:pt>
              </c:strCache>
            </c:strRef>
          </c:tx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Calcs!$B$27:$B$38</c:f>
              <c:strCache>
                <c:ptCount val="12"/>
                <c:pt idx="0">
                  <c:v>I 20</c:v>
                </c:pt>
                <c:pt idx="1">
                  <c:v>II 20</c:v>
                </c:pt>
                <c:pt idx="2">
                  <c:v>III 20</c:v>
                </c:pt>
                <c:pt idx="3">
                  <c:v>IV 20</c:v>
                </c:pt>
                <c:pt idx="4">
                  <c:v>V 20</c:v>
                </c:pt>
                <c:pt idx="5">
                  <c:v>VI 20</c:v>
                </c:pt>
                <c:pt idx="6">
                  <c:v>VII 20</c:v>
                </c:pt>
                <c:pt idx="7">
                  <c:v>VIII 20</c:v>
                </c:pt>
                <c:pt idx="8">
                  <c:v>IX 20</c:v>
                </c:pt>
                <c:pt idx="9">
                  <c:v>X 20</c:v>
                </c:pt>
                <c:pt idx="10">
                  <c:v>XI 20</c:v>
                </c:pt>
                <c:pt idx="11">
                  <c:v>XII 20</c:v>
                </c:pt>
              </c:strCache>
            </c:strRef>
          </c:cat>
          <c:val>
            <c:numRef>
              <c:f>Calcs!$C$27:$C$38</c:f>
              <c:numCache>
                <c:formatCode>General</c:formatCode>
                <c:ptCount val="12"/>
                <c:pt idx="0">
                  <c:v>58</c:v>
                </c:pt>
                <c:pt idx="1">
                  <c:v>80</c:v>
                </c:pt>
                <c:pt idx="2">
                  <c:v>74</c:v>
                </c:pt>
                <c:pt idx="3">
                  <c:v>70</c:v>
                </c:pt>
                <c:pt idx="4">
                  <c:v>87</c:v>
                </c:pt>
                <c:pt idx="5">
                  <c:v>93</c:v>
                </c:pt>
                <c:pt idx="6">
                  <c:v>100</c:v>
                </c:pt>
                <c:pt idx="7">
                  <c:v>58</c:v>
                </c:pt>
                <c:pt idx="8">
                  <c:v>67</c:v>
                </c:pt>
                <c:pt idx="9">
                  <c:v>84</c:v>
                </c:pt>
                <c:pt idx="10">
                  <c:v>75</c:v>
                </c:pt>
                <c:pt idx="11">
                  <c:v>87</c:v>
                </c:pt>
              </c:numCache>
            </c:numRef>
          </c:val>
        </c:ser>
        <c:ser>
          <c:idx val="1"/>
          <c:order val="1"/>
          <c:tx>
            <c:strRef>
              <c:f>Calcs!$D$26</c:f>
              <c:strCache>
                <c:ptCount val="1"/>
                <c:pt idx="0">
                  <c:v>Open Positions</c:v>
                </c:pt>
              </c:strCache>
            </c:strRef>
          </c:tx>
          <c:spPr>
            <a:blipFill rotWithShape="0">
              <a:blip r:embed="rId2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Calcs!$B$27:$B$38</c:f>
              <c:strCache>
                <c:ptCount val="12"/>
                <c:pt idx="0">
                  <c:v>I 20</c:v>
                </c:pt>
                <c:pt idx="1">
                  <c:v>II 20</c:v>
                </c:pt>
                <c:pt idx="2">
                  <c:v>III 20</c:v>
                </c:pt>
                <c:pt idx="3">
                  <c:v>IV 20</c:v>
                </c:pt>
                <c:pt idx="4">
                  <c:v>V 20</c:v>
                </c:pt>
                <c:pt idx="5">
                  <c:v>VI 20</c:v>
                </c:pt>
                <c:pt idx="6">
                  <c:v>VII 20</c:v>
                </c:pt>
                <c:pt idx="7">
                  <c:v>VIII 20</c:v>
                </c:pt>
                <c:pt idx="8">
                  <c:v>IX 20</c:v>
                </c:pt>
                <c:pt idx="9">
                  <c:v>X 20</c:v>
                </c:pt>
                <c:pt idx="10">
                  <c:v>XI 20</c:v>
                </c:pt>
                <c:pt idx="11">
                  <c:v>XII 20</c:v>
                </c:pt>
              </c:strCache>
            </c:strRef>
          </c:cat>
          <c:val>
            <c:numRef>
              <c:f>Calcs!$D$27:$D$38</c:f>
              <c:numCache>
                <c:formatCode>General</c:formatCode>
                <c:ptCount val="12"/>
                <c:pt idx="0">
                  <c:v>21</c:v>
                </c:pt>
                <c:pt idx="1">
                  <c:v>31</c:v>
                </c:pt>
                <c:pt idx="2">
                  <c:v>31</c:v>
                </c:pt>
                <c:pt idx="3">
                  <c:v>27</c:v>
                </c:pt>
                <c:pt idx="4">
                  <c:v>33</c:v>
                </c:pt>
                <c:pt idx="5">
                  <c:v>34</c:v>
                </c:pt>
                <c:pt idx="6">
                  <c:v>42</c:v>
                </c:pt>
                <c:pt idx="7">
                  <c:v>21</c:v>
                </c:pt>
                <c:pt idx="8">
                  <c:v>26</c:v>
                </c:pt>
                <c:pt idx="9">
                  <c:v>34</c:v>
                </c:pt>
                <c:pt idx="10">
                  <c:v>29</c:v>
                </c:pt>
                <c:pt idx="11">
                  <c:v>35</c:v>
                </c:pt>
              </c:numCache>
            </c:numRef>
          </c:val>
        </c:ser>
        <c:gapWidth val="30"/>
        <c:overlap val="100"/>
        <c:axId val="23329990"/>
        <c:axId val="18348933"/>
      </c:barChart>
      <c:lineChart>
        <c:grouping val="standard"/>
        <c:varyColors val="0"/>
        <c:ser>
          <c:idx val="2"/>
          <c:order val="2"/>
          <c:tx>
            <c:strRef>
              <c:f>Calcs!$E$26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rgbClr val="000000"/>
            </a:solidFill>
            <a:ln w="2844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Calcs!$B$27:$B$38</c:f>
              <c:strCache>
                <c:ptCount val="12"/>
                <c:pt idx="0">
                  <c:v>I 20</c:v>
                </c:pt>
                <c:pt idx="1">
                  <c:v>II 20</c:v>
                </c:pt>
                <c:pt idx="2">
                  <c:v>III 20</c:v>
                </c:pt>
                <c:pt idx="3">
                  <c:v>IV 20</c:v>
                </c:pt>
                <c:pt idx="4">
                  <c:v>V 20</c:v>
                </c:pt>
                <c:pt idx="5">
                  <c:v>VI 20</c:v>
                </c:pt>
                <c:pt idx="6">
                  <c:v>VII 20</c:v>
                </c:pt>
                <c:pt idx="7">
                  <c:v>VIII 20</c:v>
                </c:pt>
                <c:pt idx="8">
                  <c:v>IX 20</c:v>
                </c:pt>
                <c:pt idx="9">
                  <c:v>X 20</c:v>
                </c:pt>
                <c:pt idx="10">
                  <c:v>XI 20</c:v>
                </c:pt>
                <c:pt idx="11">
                  <c:v>XII 20</c:v>
                </c:pt>
              </c:strCache>
            </c:strRef>
          </c:cat>
          <c:val>
            <c:numRef>
              <c:f>Calcs!$E$27:$E$38</c:f>
              <c:numCache>
                <c:formatCode>General</c:formatCode>
                <c:ptCount val="12"/>
                <c:pt idx="0">
                  <c:v>18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  <c:pt idx="6">
                  <c:v>30</c:v>
                </c:pt>
                <c:pt idx="7">
                  <c:v>18</c:v>
                </c:pt>
                <c:pt idx="8">
                  <c:v>21</c:v>
                </c:pt>
                <c:pt idx="9">
                  <c:v>26</c:v>
                </c:pt>
                <c:pt idx="10">
                  <c:v>23</c:v>
                </c:pt>
                <c:pt idx="11">
                  <c:v>27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3329990"/>
        <c:axId val="18348933"/>
      </c:lineChart>
      <c:dateAx>
        <c:axId val="23329990"/>
        <c:scaling>
          <c:orientation val="minMax"/>
        </c:scaling>
        <c:delete val="0"/>
        <c:axPos val="b"/>
        <c:numFmt formatCode="mmm\ yy;@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262626"/>
                </a:solidFill>
                <a:latin typeface="Calibri"/>
              </a:defRPr>
            </a:pPr>
          </a:p>
        </c:txPr>
        <c:crossAx val="18348933"/>
        <c:crosses val="autoZero"/>
        <c:auto val="1"/>
        <c:lblOffset val="100"/>
        <c:baseTimeUnit val="months"/>
        <c:noMultiLvlLbl val="0"/>
      </c:dateAx>
      <c:valAx>
        <c:axId val="1834893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1" lang="en-AU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AU" sz="1000" spc="-1" strike="noStrike">
                    <a:solidFill>
                      <a:srgbClr val="000000"/>
                    </a:solidFill>
                    <a:latin typeface="Calibri"/>
                  </a:rPr>
                  <a:t>Total Number</a:t>
                </a:r>
              </a:p>
            </c:rich>
          </c:tx>
          <c:layout>
            <c:manualLayout>
              <c:xMode val="edge"/>
              <c:yMode val="edge"/>
              <c:x val="0.00197114247417803"/>
              <c:y val="0.380330722367276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262626"/>
                </a:solidFill>
                <a:latin typeface="Calibri"/>
              </a:defRPr>
            </a:pPr>
          </a:p>
        </c:txPr>
        <c:crossAx val="23329990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>
          <a:alpha val="50000"/>
        </a:srgb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20118205148145"/>
          <c:y val="0.0514516129032258"/>
          <c:w val="0.911734971615211"/>
          <c:h val="0.8970967741935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Calcs!$C$61</c:f>
              <c:strCache>
                <c:ptCount val="1"/>
                <c:pt idx="0">
                  <c:v>Termination</c:v>
                </c:pt>
              </c:strCache>
            </c:strRef>
          </c:tx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Calcs!$B$62:$B$73</c:f>
              <c:strCache>
                <c:ptCount val="12"/>
                <c:pt idx="0">
                  <c:v>I 20</c:v>
                </c:pt>
                <c:pt idx="1">
                  <c:v>II 20</c:v>
                </c:pt>
                <c:pt idx="2">
                  <c:v>III 20</c:v>
                </c:pt>
                <c:pt idx="3">
                  <c:v>IV 20</c:v>
                </c:pt>
                <c:pt idx="4">
                  <c:v>V 20</c:v>
                </c:pt>
                <c:pt idx="5">
                  <c:v>VI 20</c:v>
                </c:pt>
                <c:pt idx="6">
                  <c:v>VII 20</c:v>
                </c:pt>
                <c:pt idx="7">
                  <c:v>VIII 20</c:v>
                </c:pt>
                <c:pt idx="8">
                  <c:v>IX 20</c:v>
                </c:pt>
                <c:pt idx="9">
                  <c:v>X 20</c:v>
                </c:pt>
                <c:pt idx="10">
                  <c:v>XI 20</c:v>
                </c:pt>
                <c:pt idx="11">
                  <c:v>XII 20</c:v>
                </c:pt>
              </c:strCache>
            </c:strRef>
          </c:cat>
          <c:val>
            <c:numRef>
              <c:f>Calcs!$C$62:$C$73</c:f>
              <c:numCache>
                <c:formatCode>General</c:formatCode>
                <c:ptCount val="12"/>
                <c:pt idx="0">
                  <c:v>-2</c:v>
                </c:pt>
                <c:pt idx="1">
                  <c:v>-3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</c:numCache>
            </c:numRef>
          </c:val>
        </c:ser>
        <c:ser>
          <c:idx val="1"/>
          <c:order val="1"/>
          <c:tx>
            <c:strRef>
              <c:f>Calcs!$D$61</c:f>
              <c:strCache>
                <c:ptCount val="1"/>
                <c:pt idx="0">
                  <c:v>New Hires</c:v>
                </c:pt>
              </c:strCache>
            </c:strRef>
          </c:tx>
          <c:spPr>
            <a:blipFill rotWithShape="0">
              <a:blip r:embed="rId2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Calcs!$B$62:$B$73</c:f>
              <c:strCache>
                <c:ptCount val="12"/>
                <c:pt idx="0">
                  <c:v>I 20</c:v>
                </c:pt>
                <c:pt idx="1">
                  <c:v>II 20</c:v>
                </c:pt>
                <c:pt idx="2">
                  <c:v>III 20</c:v>
                </c:pt>
                <c:pt idx="3">
                  <c:v>IV 20</c:v>
                </c:pt>
                <c:pt idx="4">
                  <c:v>V 20</c:v>
                </c:pt>
                <c:pt idx="5">
                  <c:v>VI 20</c:v>
                </c:pt>
                <c:pt idx="6">
                  <c:v>VII 20</c:v>
                </c:pt>
                <c:pt idx="7">
                  <c:v>VIII 20</c:v>
                </c:pt>
                <c:pt idx="8">
                  <c:v>IX 20</c:v>
                </c:pt>
                <c:pt idx="9">
                  <c:v>X 20</c:v>
                </c:pt>
                <c:pt idx="10">
                  <c:v>XI 20</c:v>
                </c:pt>
                <c:pt idx="11">
                  <c:v>XII 20</c:v>
                </c:pt>
              </c:strCache>
            </c:strRef>
          </c:cat>
          <c:val>
            <c:numRef>
              <c:f>Calcs!$D$62:$D$73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gapWidth val="30"/>
        <c:overlap val="100"/>
        <c:axId val="58973111"/>
        <c:axId val="49393978"/>
      </c:barChart>
      <c:dateAx>
        <c:axId val="58973111"/>
        <c:scaling>
          <c:orientation val="minMax"/>
        </c:scaling>
        <c:delete val="0"/>
        <c:axPos val="b"/>
        <c:numFmt formatCode="mmm\ yy;@" sourceLinked="0"/>
        <c:majorTickMark val="none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9393978"/>
        <c:crosses val="autoZero"/>
        <c:auto val="1"/>
        <c:lblOffset val="100"/>
        <c:baseTimeUnit val="months"/>
        <c:noMultiLvlLbl val="0"/>
      </c:dateAx>
      <c:valAx>
        <c:axId val="4939397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8973111"/>
        <c:crosses val="autoZero"/>
        <c:crossBetween val="between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211757909465464"/>
          <c:y val="0.0204201689978626"/>
          <c:w val="0.471926784059111"/>
          <c:h val="0.11907638127512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>
          <a:alpha val="41000"/>
        </a:srgb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A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AU" sz="1200" spc="-1" strike="noStrike">
                <a:solidFill>
                  <a:srgbClr val="000000"/>
                </a:solidFill>
                <a:latin typeface="Calibri"/>
              </a:rPr>
              <a:t>Income Breakdown</a:t>
            </a:r>
          </a:p>
        </c:rich>
      </c:tx>
      <c:layout>
        <c:manualLayout>
          <c:xMode val="edge"/>
          <c:yMode val="edge"/>
          <c:x val="0.359329333948623"/>
          <c:y val="0.0169354838709677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94216274419"/>
          <c:y val="0.157741935483871"/>
          <c:w val="0.793877864943855"/>
          <c:h val="0.6516129032258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Calcs!$C$45</c:f>
              <c:strCache>
                <c:ptCount val="1"/>
                <c:pt idx="0">
                  <c:v>Avg Salary</c:v>
                </c:pt>
              </c:strCache>
            </c:strRef>
          </c:tx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Calcs!$B$46:$B$49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Calcs!$C$46:$C$49</c:f>
              <c:numCache>
                <c:formatCode>General</c:formatCode>
                <c:ptCount val="4"/>
                <c:pt idx="0">
                  <c:v>65455</c:v>
                </c:pt>
                <c:pt idx="1">
                  <c:v>48978</c:v>
                </c:pt>
                <c:pt idx="2">
                  <c:v>46550</c:v>
                </c:pt>
                <c:pt idx="3">
                  <c:v>49864</c:v>
                </c:pt>
              </c:numCache>
            </c:numRef>
          </c:val>
        </c:ser>
        <c:ser>
          <c:idx val="1"/>
          <c:order val="1"/>
          <c:tx>
            <c:strRef>
              <c:f>Calcs!$D$45</c:f>
              <c:strCache>
                <c:ptCount val="1"/>
                <c:pt idx="0">
                  <c:v>Avg Bonus</c:v>
                </c:pt>
              </c:strCache>
            </c:strRef>
          </c:tx>
          <c:spPr>
            <a:blipFill rotWithShape="0">
              <a:blip r:embed="rId2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Calcs!$B$46:$B$49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Calcs!$D$46:$D$49</c:f>
              <c:numCache>
                <c:formatCode>General</c:formatCode>
                <c:ptCount val="4"/>
                <c:pt idx="0">
                  <c:v>6872.775</c:v>
                </c:pt>
                <c:pt idx="1">
                  <c:v>5142.69</c:v>
                </c:pt>
                <c:pt idx="2">
                  <c:v>4887.75</c:v>
                </c:pt>
                <c:pt idx="3">
                  <c:v>5235.72</c:v>
                </c:pt>
              </c:numCache>
            </c:numRef>
          </c:val>
        </c:ser>
        <c:ser>
          <c:idx val="2"/>
          <c:order val="2"/>
          <c:tx>
            <c:strRef>
              <c:f>Calcs!$E$45</c:f>
              <c:strCache>
                <c:ptCount val="1"/>
                <c:pt idx="0">
                  <c:v>Avg Overtime</c:v>
                </c:pt>
              </c:strCache>
            </c:strRef>
          </c:tx>
          <c:spPr>
            <a:blipFill rotWithShape="0">
              <a:blip r:embed="rId3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Calcs!$B$46:$B$49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Calcs!$E$46:$E$49</c:f>
              <c:numCache>
                <c:formatCode>General</c:formatCode>
                <c:ptCount val="4"/>
                <c:pt idx="0">
                  <c:v>3272.75</c:v>
                </c:pt>
                <c:pt idx="1">
                  <c:v>979.56</c:v>
                </c:pt>
                <c:pt idx="2">
                  <c:v>931</c:v>
                </c:pt>
                <c:pt idx="3">
                  <c:v>2493.2</c:v>
                </c:pt>
              </c:numCache>
            </c:numRef>
          </c:val>
        </c:ser>
        <c:gapWidth val="50"/>
        <c:overlap val="100"/>
        <c:axId val="21560315"/>
        <c:axId val="57114063"/>
      </c:barChart>
      <c:catAx>
        <c:axId val="215603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114063"/>
        <c:crosses val="autoZero"/>
        <c:auto val="1"/>
        <c:lblAlgn val="ctr"/>
        <c:lblOffset val="100"/>
        <c:noMultiLvlLbl val="0"/>
      </c:catAx>
      <c:valAx>
        <c:axId val="57114063"/>
        <c:scaling>
          <c:orientation val="minMax"/>
        </c:scaling>
        <c:delete val="0"/>
        <c:axPos val="l"/>
        <c:numFmt formatCode="#,###,&quot; k&quot;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1560315"/>
        <c:crosses val="autoZero"/>
        <c:crossBetween val="between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00151443569553812"/>
          <c:y val="0.929979585885098"/>
          <c:w val="0.945707786526684"/>
          <c:h val="0.0659663896179644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>
          <a:alpha val="48000"/>
        </a:srgbClr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Calibri"/>
              </a:rPr>
              <a:t>AvgLeave Balance Days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68055664754"/>
          <c:y val="0.118387096774194"/>
          <c:w val="0.793851717902351"/>
          <c:h val="0.8498387096774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Calcs!$C$53</c:f>
              <c:strCache>
                <c:ptCount val="1"/>
                <c:pt idx="0">
                  <c:v>AvgLeave Balance</c:v>
                </c:pt>
              </c:strCache>
            </c:strRef>
          </c:tx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numFmt formatCode="_-* #,##0_-;\-* #,##0_-;_-* \-??_-;_-@_-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Calcs!$B$54:$B$57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Calcs!$C$54:$C$57</c:f>
              <c:numCache>
                <c:formatCode>General</c:formatCode>
                <c:ptCount val="4"/>
                <c:pt idx="0">
                  <c:v>22</c:v>
                </c:pt>
                <c:pt idx="1">
                  <c:v>32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gapWidth val="30"/>
        <c:overlap val="100"/>
        <c:axId val="62620731"/>
        <c:axId val="95268559"/>
      </c:barChart>
      <c:catAx>
        <c:axId val="626207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5268559"/>
        <c:crosses val="autoZero"/>
        <c:auto val="1"/>
        <c:lblAlgn val="ctr"/>
        <c:lblOffset val="100"/>
        <c:noMultiLvlLbl val="0"/>
      </c:catAx>
      <c:valAx>
        <c:axId val="95268559"/>
        <c:scaling>
          <c:orientation val="minMax"/>
        </c:scaling>
        <c:delete val="1"/>
        <c:axPos val="l"/>
        <c:numFmt formatCode="_-* #,##0_-;\-* #,##0_-;_-* \-??_-;_-@_-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2620731"/>
        <c:crossBetween val="between"/>
      </c:valAx>
      <c:spPr>
        <a:noFill/>
        <a:ln w="2556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>
          <a:alpha val="48000"/>
        </a:srgbClr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n-AU" sz="1200" spc="-1" strike="noStrike">
                <a:solidFill>
                  <a:srgbClr val="000000"/>
                </a:solidFill>
                <a:latin typeface="Calibri"/>
              </a:rPr>
              <a:t>Open Positions by Dept</a:t>
            </a:r>
          </a:p>
        </c:rich>
      </c:tx>
      <c:layout>
        <c:manualLayout>
          <c:xMode val="edge"/>
          <c:yMode val="edge"/>
          <c:x val="0.241005873715125"/>
          <c:y val="0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578560939794"/>
          <c:y val="0.199648711943794"/>
          <c:w val="0.673825256975037"/>
          <c:h val="0.64461358313817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46c0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cd5b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bfbfbf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numFmt formatCode="_-* #,##0_-;\-* #,##0_-;_-* \-??_-;_-@_-" sourceLinked="1"/>
            <c:dLbl>
              <c:idx val="0"/>
              <c:numFmt formatCode="_-* #,##0_-;\-* #,##0_-;_-* \-??_-;_-@_-" sourceLinked="1"/>
              <c:txPr>
                <a:bodyPr wrap="square"/>
                <a:lstStyle/>
                <a:p>
                  <a:pPr>
                    <a:defRPr b="1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_-* #,##0_-;\-* #,##0_-;_-* \-??_-;_-@_-" sourceLinked="1"/>
              <c:txPr>
                <a:bodyPr wrap="square"/>
                <a:lstStyle/>
                <a:p>
                  <a:pPr>
                    <a:defRPr b="1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_-* #,##0_-;\-* #,##0_-;_-* \-??_-;_-@_-" sourceLinked="1"/>
              <c:txPr>
                <a:bodyPr wrap="square"/>
                <a:lstStyle/>
                <a:p>
                  <a:pPr>
                    <a:defRPr b="1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_-* #,##0_-;\-* #,##0_-;_-* \-??_-;_-@_-" sourceLinked="1"/>
              <c:txPr>
                <a:bodyPr wrap="square"/>
                <a:lstStyle/>
                <a:p>
                  <a:pPr>
                    <a:defRPr b="1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</c:dLbls>
          <c:cat>
            <c:strRef>
              <c:f>Calcs!$B$19:$B$22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Calcs!$D$19:$D$22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firstSliceAng val="0"/>
        <c:holeSize val="50"/>
      </c:doughnutChart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noFill/>
    <a:ln w="9360">
      <a:solidFill>
        <a:srgbClr val="f2f2f2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n-AU" sz="1200" spc="-1" strike="noStrike">
                <a:solidFill>
                  <a:srgbClr val="000000"/>
                </a:solidFill>
                <a:latin typeface="Calibri"/>
              </a:rPr>
              <a:t>Employee Score</a:t>
            </a:r>
          </a:p>
        </c:rich>
      </c:tx>
      <c:layout>
        <c:manualLayout>
          <c:xMode val="edge"/>
          <c:yMode val="edge"/>
          <c:x val="0.238952273822915"/>
          <c:y val="0.00526932084309134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41169853768279"/>
          <c:y val="0.182377049180328"/>
          <c:w val="0.90069098505544"/>
          <c:h val="0.695257611241218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numFmt formatCode="_-* #,##0.0_-;\-* #,##0.0_-;_-* \-??_-;_-@_-" sourceLinked="1"/>
            <c:txPr>
              <a:bodyPr wrap="square"/>
              <a:lstStyle/>
              <a:p>
                <a:pPr>
                  <a:defRPr b="0" sz="9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Calcs!$B$54:$B$57</c:f>
              <c:strCache>
                <c:ptCount val="4"/>
                <c:pt idx="0">
                  <c:v>IT</c:v>
                </c:pt>
                <c:pt idx="1">
                  <c:v>Finance</c:v>
                </c:pt>
                <c:pt idx="2">
                  <c:v>HR</c:v>
                </c:pt>
                <c:pt idx="3">
                  <c:v>Strategy</c:v>
                </c:pt>
              </c:strCache>
            </c:strRef>
          </c:cat>
          <c:val>
            <c:numRef>
              <c:f>Calcs!$D$54:$D$57</c:f>
              <c:numCache>
                <c:formatCode>General</c:formatCode>
                <c:ptCount val="4"/>
                <c:pt idx="0">
                  <c:v>4.5</c:v>
                </c:pt>
                <c:pt idx="1">
                  <c:v>4.2</c:v>
                </c:pt>
                <c:pt idx="2">
                  <c:v>4</c:v>
                </c:pt>
                <c:pt idx="3">
                  <c:v>3.8</c:v>
                </c:pt>
              </c:numCache>
            </c:numRef>
          </c:val>
        </c:ser>
        <c:gapWidth val="21"/>
        <c:overlap val="-27"/>
        <c:axId val="3991312"/>
        <c:axId val="53953490"/>
      </c:barChart>
      <c:catAx>
        <c:axId val="3991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3953490"/>
        <c:crosses val="autoZero"/>
        <c:auto val="1"/>
        <c:lblAlgn val="ctr"/>
        <c:lblOffset val="100"/>
        <c:noMultiLvlLbl val="0"/>
      </c:catAx>
      <c:valAx>
        <c:axId val="53953490"/>
        <c:scaling>
          <c:orientation val="minMax"/>
        </c:scaling>
        <c:delete val="1"/>
        <c:axPos val="l"/>
        <c:numFmt formatCode="_-* #,##0.0_-;\-* #,##0.0_-;_-* \-??_-;_-@_-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91312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noFill/>
    <a:ln w="9360">
      <a:solidFill>
        <a:srgbClr val="f2f2f2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n-AU" sz="1200" spc="-1" strike="noStrike">
                <a:solidFill>
                  <a:srgbClr val="000000"/>
                </a:solidFill>
                <a:latin typeface="Calibri"/>
              </a:rPr>
              <a:t>Age Demographics by Dept</a:t>
            </a:r>
          </a:p>
        </c:rich>
      </c:tx>
      <c:layout>
        <c:manualLayout>
          <c:xMode val="edge"/>
          <c:yMode val="edge"/>
          <c:x val="0.293212739641311"/>
          <c:y val="0.00526700804681785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8447742733457"/>
          <c:y val="0.195171909290417"/>
          <c:w val="0.891465677179963"/>
          <c:h val="0.708851499634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Calcs!$B$78</c:f>
              <c:strCache>
                <c:ptCount val="1"/>
                <c:pt idx="0">
                  <c:v>IT</c:v>
                </c:pt>
              </c:strCache>
            </c:strRef>
          </c:tx>
          <c:spPr>
            <a:blipFill rotWithShape="0">
              <a:blip r:embed="rId1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Calcs!$C$77:$G$77</c:f>
              <c:strCache>
                <c:ptCount val="5"/>
                <c:pt idx="0">
                  <c:v>19-25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55+</c:v>
                </c:pt>
              </c:strCache>
            </c:strRef>
          </c:cat>
          <c:val>
            <c:numRef>
              <c:f>Calcs!$C$78:$G$78</c:f>
              <c:numCache>
                <c:formatCode>General</c:formatCode>
                <c:ptCount val="5"/>
                <c:pt idx="0">
                  <c:v>21.6</c:v>
                </c:pt>
                <c:pt idx="1">
                  <c:v>32.4</c:v>
                </c:pt>
                <c:pt idx="2">
                  <c:v>32.4</c:v>
                </c:pt>
                <c:pt idx="3">
                  <c:v>10.8</c:v>
                </c:pt>
                <c:pt idx="4">
                  <c:v>10.8</c:v>
                </c:pt>
              </c:numCache>
            </c:numRef>
          </c:val>
        </c:ser>
        <c:ser>
          <c:idx val="1"/>
          <c:order val="1"/>
          <c:tx>
            <c:strRef>
              <c:f>Calcs!$B$79</c:f>
              <c:strCache>
                <c:ptCount val="1"/>
                <c:pt idx="0">
                  <c:v>Finance</c:v>
                </c:pt>
              </c:strCache>
            </c:strRef>
          </c:tx>
          <c:spPr>
            <a:blipFill rotWithShape="0">
              <a:blip r:embed="rId2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Calcs!$C$77:$G$77</c:f>
              <c:strCache>
                <c:ptCount val="5"/>
                <c:pt idx="0">
                  <c:v>19-25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55+</c:v>
                </c:pt>
              </c:strCache>
            </c:strRef>
          </c:cat>
          <c:val>
            <c:numRef>
              <c:f>Calcs!$C$79:$G$79</c:f>
              <c:numCache>
                <c:formatCode>General</c:formatCode>
                <c:ptCount val="5"/>
                <c:pt idx="0">
                  <c:v>13.75</c:v>
                </c:pt>
                <c:pt idx="1">
                  <c:v>6.6</c:v>
                </c:pt>
                <c:pt idx="2">
                  <c:v>11</c:v>
                </c:pt>
                <c:pt idx="3">
                  <c:v>12.1</c:v>
                </c:pt>
                <c:pt idx="4">
                  <c:v>11.55</c:v>
                </c:pt>
              </c:numCache>
            </c:numRef>
          </c:val>
        </c:ser>
        <c:ser>
          <c:idx val="2"/>
          <c:order val="2"/>
          <c:tx>
            <c:strRef>
              <c:f>Calcs!$B$80</c:f>
              <c:strCache>
                <c:ptCount val="1"/>
                <c:pt idx="0">
                  <c:v>HR</c:v>
                </c:pt>
              </c:strCache>
            </c:strRef>
          </c:tx>
          <c:spPr>
            <a:blipFill rotWithShape="0">
              <a:blip r:embed="rId3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Calcs!$C$77:$G$77</c:f>
              <c:strCache>
                <c:ptCount val="5"/>
                <c:pt idx="0">
                  <c:v>19-25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55+</c:v>
                </c:pt>
              </c:strCache>
            </c:strRef>
          </c:cat>
          <c:val>
            <c:numRef>
              <c:f>Calcs!$C$80:$G$80</c:f>
              <c:numCache>
                <c:formatCode>General</c:formatCode>
                <c:ptCount val="5"/>
                <c:pt idx="0">
                  <c:v>2.64</c:v>
                </c:pt>
                <c:pt idx="1">
                  <c:v>6.6</c:v>
                </c:pt>
                <c:pt idx="2">
                  <c:v>6.27</c:v>
                </c:pt>
                <c:pt idx="3">
                  <c:v>4.62</c:v>
                </c:pt>
                <c:pt idx="4">
                  <c:v>12.87</c:v>
                </c:pt>
              </c:numCache>
            </c:numRef>
          </c:val>
        </c:ser>
        <c:ser>
          <c:idx val="3"/>
          <c:order val="3"/>
          <c:tx>
            <c:strRef>
              <c:f>Calcs!$B$81</c:f>
              <c:strCache>
                <c:ptCount val="1"/>
                <c:pt idx="0">
                  <c:v>Strategy</c:v>
                </c:pt>
              </c:strCache>
            </c:strRef>
          </c:tx>
          <c:spPr>
            <a:blipFill rotWithShape="0">
              <a:blip r:embed="rId4"/>
              <a:stretch/>
            </a:blip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Calcs!$C$77:$G$77</c:f>
              <c:strCache>
                <c:ptCount val="5"/>
                <c:pt idx="0">
                  <c:v>19-25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55+</c:v>
                </c:pt>
              </c:strCache>
            </c:strRef>
          </c:cat>
          <c:val>
            <c:numRef>
              <c:f>Calcs!$C$81:$G$81</c:f>
              <c:numCache>
                <c:formatCode>General</c:formatCode>
                <c:ptCount val="5"/>
                <c:pt idx="0">
                  <c:v>14.19</c:v>
                </c:pt>
                <c:pt idx="1">
                  <c:v>12.47</c:v>
                </c:pt>
                <c:pt idx="2">
                  <c:v>3.01</c:v>
                </c:pt>
                <c:pt idx="3">
                  <c:v>3.87</c:v>
                </c:pt>
                <c:pt idx="4">
                  <c:v>9.46</c:v>
                </c:pt>
              </c:numCache>
            </c:numRef>
          </c:val>
        </c:ser>
        <c:gapWidth val="21"/>
        <c:overlap val="-27"/>
        <c:axId val="68899224"/>
        <c:axId val="7363997"/>
      </c:barChart>
      <c:catAx>
        <c:axId val="6889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363997"/>
        <c:crosses val="autoZero"/>
        <c:auto val="1"/>
        <c:lblAlgn val="ctr"/>
        <c:lblOffset val="100"/>
        <c:noMultiLvlLbl val="0"/>
      </c:catAx>
      <c:valAx>
        <c:axId val="7363997"/>
        <c:scaling>
          <c:orientation val="minMax"/>
        </c:scaling>
        <c:delete val="0"/>
        <c:axPos val="l"/>
        <c:numFmt formatCode="_-* #,##0_-;\-* #,##0_-;_-* \-??_-;_-@_-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899224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0855251883468421"/>
          <c:y val="0.132236220472441"/>
          <c:w val="0.384505249343832"/>
          <c:h val="0.0888164111065064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f2f2f2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47895680971436"/>
          <c:y val="0.210280373831776"/>
          <c:w val="0.828204774389402"/>
          <c:h val="0.5077881619937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Chart!$B$9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Chart!$B$12:$B$14</c:f>
              <c:numCache>
                <c:formatCode>General</c:formatCode>
                <c:ptCount val="3"/>
                <c:pt idx="0">
                  <c:v>0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debc6a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ebc6a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Chart!$B$9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Chart!$C$12:$C$14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spPr>
            <a:solidFill>
              <a:srgbClr val="ecd7a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Chart!$B$9</c:f>
              <c:strCache>
                <c:ptCount val="1"/>
                <c:pt idx="0">
                  <c:v>2</c:v>
                </c:pt>
              </c:strCache>
            </c:strRef>
          </c:cat>
          <c:val>
            <c:numRef>
              <c:f>Chart!$D$12:$D$14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  <c:pt idx="2">
                  <c:v>15</c:v>
                </c:pt>
              </c:numCache>
            </c:numRef>
          </c:val>
        </c:ser>
        <c:gapWidth val="0"/>
        <c:overlap val="100"/>
        <c:axId val="58176459"/>
        <c:axId val="5620710"/>
      </c:barChart>
      <c:scatterChart>
        <c:scatterStyle val="line"/>
        <c:varyColors val="0"/>
        <c:ser>
          <c:idx val="3"/>
          <c:order val="3"/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Dir val="y"/>
            <c:errBarType val="both"/>
            <c:errValType val="fixedVal"/>
            <c:noEndCap val="0"/>
            <c:val val="1"/>
            <c:spPr>
              <a:ln w="38160">
                <a:solidFill>
                  <a:srgbClr val="c00000"/>
                </a:solidFill>
                <a:round/>
              </a:ln>
            </c:spPr>
          </c:errBars>
          <c:xVal>
            <c:numRef>
              <c:f>Chart!$B$8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Chart!$B$9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axId val="59874676"/>
        <c:axId val="37871072"/>
      </c:scatterChart>
      <c:catAx>
        <c:axId val="581764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20710"/>
        <c:auto val="1"/>
        <c:lblAlgn val="ctr"/>
        <c:lblOffset val="100"/>
        <c:noMultiLvlLbl val="0"/>
      </c:catAx>
      <c:valAx>
        <c:axId val="562071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8176459"/>
        <c:crosses val="autoZero"/>
        <c:crossBetween val="between"/>
      </c:valAx>
      <c:valAx>
        <c:axId val="59874676"/>
        <c:scaling>
          <c:orientation val="minMax"/>
        </c:scaling>
        <c:delete val="1"/>
        <c:axPos val="t"/>
        <c:numFmt formatCode="_-* #,##0.00_-;\-* #,##0.00_-;_-* \-??_-;_-@_-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7871072"/>
        <c:crossBetween val="between"/>
      </c:valAx>
      <c:valAx>
        <c:axId val="37871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9874676"/>
        <c:crossBetween val="between"/>
      </c:valAx>
      <c:spPr>
        <a:solidFill>
          <a:srgbClr val="f2e8d0"/>
        </a:solidFill>
        <a:ln w="0">
          <a:noFill/>
        </a:ln>
      </c:spPr>
    </c:plotArea>
    <c:plotVisOnly val="1"/>
    <c:dispBlanksAs val="gap"/>
  </c:chart>
  <c:spPr>
    <a:noFill/>
    <a:ln w="9360">
      <a:noFill/>
    </a:ln>
  </c:spPr>
</c:chartSpace>
</file>

<file path=xl/ctrlProps/ctrlProps3.xml><?xml version="1.0" encoding="utf-8"?>
<formControlPr xmlns="http://schemas.microsoft.com/office/spreadsheetml/2009/9/main" objectType="CheckBox" checked="Checked" autoLine="false" print="true" fmlaLink="Calcs!$C$42" lockText="1" noThreeD="1"/>
</file>

<file path=xl/ctrlProps/ctrlProps4.xml><?xml version="1.0" encoding="utf-8"?>
<formControlPr xmlns="http://schemas.microsoft.com/office/spreadsheetml/2009/9/main" objectType="CheckBox" checked="Checked" autoLine="false" print="true" fmlaLink="Calcs!$D$42" lockText="1" noThreeD="1"/>
</file>

<file path=xl/ctrlProps/ctrlProps5.xml><?xml version="1.0" encoding="utf-8"?>
<formControlPr xmlns="http://schemas.microsoft.com/office/spreadsheetml/2009/9/main" objectType="CheckBox" checked="Checked" autoLine="false" print="true" fmlaLink="Calcs!$E$42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4.jpeg"/><Relationship Id="rId4" Type="http://schemas.openxmlformats.org/officeDocument/2006/relationships/image" Target="../media/image5.png"/><Relationship Id="rId5" Type="http://schemas.microsoft.com/office/2007/relationships/hdphoto" Target="../media/hdphoto2.wdp"/><Relationship Id="rId6" Type="http://schemas.openxmlformats.org/officeDocument/2006/relationships/chart" Target="../charts/chart3.xml"/><Relationship Id="rId7" Type="http://schemas.openxmlformats.org/officeDocument/2006/relationships/chart" Target="../charts/chart4.xml"/><Relationship Id="rId8" Type="http://schemas.openxmlformats.org/officeDocument/2006/relationships/chart" Target="../charts/chart5.xml"/><Relationship Id="rId9" Type="http://schemas.openxmlformats.org/officeDocument/2006/relationships/image" Target="../media/image12.png"/><Relationship Id="rId10" Type="http://schemas.openxmlformats.org/officeDocument/2006/relationships/image" Target="../media/image13.png"/><Relationship Id="rId11" Type="http://schemas.microsoft.com/office/2007/relationships/hdphoto" Target="../media/hdphoto3.wdp"/><Relationship Id="rId12" Type="http://schemas.openxmlformats.org/officeDocument/2006/relationships/chart" Target="../charts/chart6.xml"/><Relationship Id="rId13" Type="http://schemas.openxmlformats.org/officeDocument/2006/relationships/chart" Target="../charts/chart7.xml"/><Relationship Id="rId14" Type="http://schemas.openxmlformats.org/officeDocument/2006/relationships/chart" Target="../charts/chart8.xml"/><Relationship Id="rId15" Type="http://schemas.openxmlformats.org/officeDocument/2006/relationships/chart" Target="../charts/chart9.xml"/><Relationship Id="rId16" Type="http://schemas.openxmlformats.org/officeDocument/2006/relationships/chart" Target="../charts/chart10.xml"/><Relationship Id="rId17" Type="http://schemas.openxmlformats.org/officeDocument/2006/relationships/chart" Target="../charts/chart11.xml"/><Relationship Id="rId18" Type="http://schemas.openxmlformats.org/officeDocument/2006/relationships/image" Target="../media/image19.png"/><Relationship Id="rId19" Type="http://schemas.openxmlformats.org/officeDocument/2006/relationships/image" Target="../media/image20.png"/><Relationship Id="rId20" Type="http://schemas.openxmlformats.org/officeDocument/2006/relationships/image" Target="../media/image21.png"/><Relationship Id="rId21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28440</xdr:colOff>
      <xdr:row>19</xdr:row>
      <xdr:rowOff>104760</xdr:rowOff>
    </xdr:from>
    <xdr:to>
      <xdr:col>4</xdr:col>
      <xdr:colOff>399600</xdr:colOff>
      <xdr:row>22</xdr:row>
      <xdr:rowOff>151920</xdr:rowOff>
    </xdr:to>
    <xdr:pic>
      <xdr:nvPicPr>
        <xdr:cNvPr id="0" name="Picture 1" descr=""/>
        <xdr:cNvPicPr/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Edges/>
                  </a14:imgEffect>
                </a14:imgLayer>
              </a14:imgProps>
            </a:ext>
          </a:extLst>
        </a:blip>
        <a:stretch/>
      </xdr:blipFill>
      <xdr:spPr>
        <a:xfrm>
          <a:off x="3654720" y="3181320"/>
          <a:ext cx="371160" cy="532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17</xdr:row>
      <xdr:rowOff>40320</xdr:rowOff>
    </xdr:from>
    <xdr:to>
      <xdr:col>6</xdr:col>
      <xdr:colOff>676800</xdr:colOff>
      <xdr:row>26</xdr:row>
      <xdr:rowOff>161640</xdr:rowOff>
    </xdr:to>
    <xdr:graphicFrame>
      <xdr:nvGraphicFramePr>
        <xdr:cNvPr id="1" name="Chart 2"/>
        <xdr:cNvGraphicFramePr/>
      </xdr:nvGraphicFramePr>
      <xdr:xfrm>
        <a:off x="0" y="2792880"/>
        <a:ext cx="6157440" cy="1578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116280</xdr:colOff>
      <xdr:row>7</xdr:row>
      <xdr:rowOff>85680</xdr:rowOff>
    </xdr:from>
    <xdr:to>
      <xdr:col>20</xdr:col>
      <xdr:colOff>335880</xdr:colOff>
      <xdr:row>25</xdr:row>
      <xdr:rowOff>66240</xdr:rowOff>
    </xdr:to>
    <xdr:graphicFrame>
      <xdr:nvGraphicFramePr>
        <xdr:cNvPr id="2" name="Chart 2"/>
        <xdr:cNvGraphicFramePr/>
      </xdr:nvGraphicFramePr>
      <xdr:xfrm>
        <a:off x="10355400" y="1218960"/>
        <a:ext cx="4565520" cy="289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518760</xdr:colOff>
      <xdr:row>0</xdr:row>
      <xdr:rowOff>27360</xdr:rowOff>
    </xdr:from>
    <xdr:to>
      <xdr:col>1</xdr:col>
      <xdr:colOff>592560</xdr:colOff>
      <xdr:row>4</xdr:row>
      <xdr:rowOff>79200</xdr:rowOff>
    </xdr:to>
    <xdr:pic>
      <xdr:nvPicPr>
        <xdr:cNvPr id="3" name="Picture 4" descr=""/>
        <xdr:cNvPicPr/>
      </xdr:nvPicPr>
      <xdr:blipFill>
        <a:blip r:embed="rId3"/>
        <a:stretch/>
      </xdr:blipFill>
      <xdr:spPr>
        <a:xfrm>
          <a:off x="518760" y="27360"/>
          <a:ext cx="676080" cy="699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846720</xdr:colOff>
      <xdr:row>2</xdr:row>
      <xdr:rowOff>14760</xdr:rowOff>
    </xdr:from>
    <xdr:to>
      <xdr:col>6</xdr:col>
      <xdr:colOff>465840</xdr:colOff>
      <xdr:row>4</xdr:row>
      <xdr:rowOff>87120</xdr:rowOff>
    </xdr:to>
    <xdr:sp>
      <xdr:nvSpPr>
        <xdr:cNvPr id="4" name="Text Box 21"/>
        <xdr:cNvSpPr/>
      </xdr:nvSpPr>
      <xdr:spPr>
        <a:xfrm>
          <a:off x="1449000" y="338400"/>
          <a:ext cx="4497480" cy="396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 upright="1">
          <a:spAutoFit/>
        </a:bodyPr>
        <a:p>
          <a:pPr>
            <a:lnSpc>
              <a:spcPct val="100000"/>
            </a:lnSpc>
          </a:pPr>
          <a:r>
            <a:rPr b="0" lang="en-AU" sz="2400" spc="-1" strike="noStrike">
              <a:solidFill>
                <a:srgbClr val="000000"/>
              </a:solidFill>
              <a:latin typeface="Arial"/>
            </a:rPr>
            <a:t>Human Resources Dashboard</a:t>
          </a:r>
          <a:endParaRPr b="0" lang="pl-PL" sz="2400" spc="-1" strike="noStrike">
            <a:latin typeface="Times New Roman"/>
          </a:endParaRPr>
        </a:p>
      </xdr:txBody>
    </xdr:sp>
    <xdr:clientData/>
  </xdr:twoCellAnchor>
  <xdr:twoCellAnchor editAs="oneCell">
    <xdr:from>
      <xdr:col>15</xdr:col>
      <xdr:colOff>383040</xdr:colOff>
      <xdr:row>6</xdr:row>
      <xdr:rowOff>32040</xdr:rowOff>
    </xdr:from>
    <xdr:to>
      <xdr:col>15</xdr:col>
      <xdr:colOff>529920</xdr:colOff>
      <xdr:row>6</xdr:row>
      <xdr:rowOff>153000</xdr:rowOff>
    </xdr:to>
    <xdr:pic>
      <xdr:nvPicPr>
        <xdr:cNvPr id="5" name="Picture 11" descr=""/>
        <xdr:cNvPicPr/>
      </xdr:nvPicPr>
      <xdr:blipFill>
        <a:blip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colorTemp="8800" sat="200000"/>
                  </a14:imgEffect>
                </a14:imgLayer>
              </a14:imgProps>
            </a:ext>
          </a:extLst>
        </a:blip>
        <a:stretch/>
      </xdr:blipFill>
      <xdr:spPr>
        <a:xfrm>
          <a:off x="11869920" y="1003320"/>
          <a:ext cx="146880" cy="120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1080</xdr:colOff>
      <xdr:row>25</xdr:row>
      <xdr:rowOff>116280</xdr:rowOff>
    </xdr:from>
    <xdr:to>
      <xdr:col>5</xdr:col>
      <xdr:colOff>3960</xdr:colOff>
      <xdr:row>39</xdr:row>
      <xdr:rowOff>81000</xdr:rowOff>
    </xdr:to>
    <xdr:graphicFrame>
      <xdr:nvGraphicFramePr>
        <xdr:cNvPr id="6" name="Chart 14"/>
        <xdr:cNvGraphicFramePr/>
      </xdr:nvGraphicFramePr>
      <xdr:xfrm>
        <a:off x="603360" y="4164120"/>
        <a:ext cx="4628880" cy="223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240120</xdr:colOff>
      <xdr:row>25</xdr:row>
      <xdr:rowOff>137520</xdr:rowOff>
    </xdr:from>
    <xdr:to>
      <xdr:col>12</xdr:col>
      <xdr:colOff>20520</xdr:colOff>
      <xdr:row>39</xdr:row>
      <xdr:rowOff>102240</xdr:rowOff>
    </xdr:to>
    <xdr:graphicFrame>
      <xdr:nvGraphicFramePr>
        <xdr:cNvPr id="7" name="Chart 15"/>
        <xdr:cNvGraphicFramePr/>
      </xdr:nvGraphicFramePr>
      <xdr:xfrm>
        <a:off x="5468400" y="4185360"/>
        <a:ext cx="4680360" cy="223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13</xdr:col>
      <xdr:colOff>105840</xdr:colOff>
      <xdr:row>25</xdr:row>
      <xdr:rowOff>137520</xdr:rowOff>
    </xdr:from>
    <xdr:to>
      <xdr:col>20</xdr:col>
      <xdr:colOff>338400</xdr:colOff>
      <xdr:row>39</xdr:row>
      <xdr:rowOff>102240</xdr:rowOff>
    </xdr:to>
    <xdr:graphicFrame>
      <xdr:nvGraphicFramePr>
        <xdr:cNvPr id="8" name="Chart 17"/>
        <xdr:cNvGraphicFramePr/>
      </xdr:nvGraphicFramePr>
      <xdr:xfrm>
        <a:off x="10344960" y="4185360"/>
        <a:ext cx="4578480" cy="223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17</xdr:col>
      <xdr:colOff>379800</xdr:colOff>
      <xdr:row>6</xdr:row>
      <xdr:rowOff>28440</xdr:rowOff>
    </xdr:from>
    <xdr:to>
      <xdr:col>17</xdr:col>
      <xdr:colOff>526680</xdr:colOff>
      <xdr:row>6</xdr:row>
      <xdr:rowOff>149400</xdr:rowOff>
    </xdr:to>
    <xdr:pic>
      <xdr:nvPicPr>
        <xdr:cNvPr id="9" name="Picture 18" descr=""/>
        <xdr:cNvPicPr/>
      </xdr:nvPicPr>
      <xdr:blipFill>
        <a:blip r:embed="rId9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colorTemp="8800" sat="200000"/>
                  </a14:imgEffect>
                </a14:imgLayer>
              </a14:imgProps>
            </a:ext>
          </a:extLst>
        </a:blip>
        <a:stretch/>
      </xdr:blipFill>
      <xdr:spPr>
        <a:xfrm>
          <a:off x="13114440" y="999720"/>
          <a:ext cx="146880" cy="120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19</xdr:col>
      <xdr:colOff>419040</xdr:colOff>
      <xdr:row>6</xdr:row>
      <xdr:rowOff>19080</xdr:rowOff>
    </xdr:from>
    <xdr:to>
      <xdr:col>19</xdr:col>
      <xdr:colOff>561600</xdr:colOff>
      <xdr:row>6</xdr:row>
      <xdr:rowOff>140040</xdr:rowOff>
    </xdr:to>
    <xdr:pic>
      <xdr:nvPicPr>
        <xdr:cNvPr id="10" name="Picture 21" descr=""/>
        <xdr:cNvPicPr/>
      </xdr:nvPicPr>
      <xdr:blipFill>
        <a:blip r:embed="rId10">
          <a:biLevel thresh="50000"/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aturation colorTemp="8800" sat="200000"/>
                  </a14:imgEffect>
                </a14:imgLayer>
              </a14:imgProps>
            </a:ext>
          </a:extLst>
        </a:blip>
        <a:stretch/>
      </xdr:blipFill>
      <xdr:spPr>
        <a:xfrm>
          <a:off x="14401440" y="990360"/>
          <a:ext cx="142560" cy="120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424800</xdr:colOff>
      <xdr:row>40</xdr:row>
      <xdr:rowOff>95400</xdr:rowOff>
    </xdr:from>
    <xdr:to>
      <xdr:col>9</xdr:col>
      <xdr:colOff>147600</xdr:colOff>
      <xdr:row>55</xdr:row>
      <xdr:rowOff>125640</xdr:rowOff>
    </xdr:to>
    <xdr:graphicFrame>
      <xdr:nvGraphicFramePr>
        <xdr:cNvPr id="11" name="Chart 23"/>
        <xdr:cNvGraphicFramePr/>
      </xdr:nvGraphicFramePr>
      <xdr:xfrm>
        <a:off x="5905440" y="6572160"/>
        <a:ext cx="1960920" cy="2459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twoCell">
    <xdr:from>
      <xdr:col>13</xdr:col>
      <xdr:colOff>73080</xdr:colOff>
      <xdr:row>50</xdr:row>
      <xdr:rowOff>137520</xdr:rowOff>
    </xdr:from>
    <xdr:to>
      <xdr:col>15</xdr:col>
      <xdr:colOff>423000</xdr:colOff>
      <xdr:row>53</xdr:row>
      <xdr:rowOff>31320</xdr:rowOff>
    </xdr:to>
    <xdr:sp>
      <xdr:nvSpPr>
        <xdr:cNvPr id="12" name="TextBox 8"/>
        <xdr:cNvSpPr/>
      </xdr:nvSpPr>
      <xdr:spPr>
        <a:xfrm>
          <a:off x="10312200" y="8233560"/>
          <a:ext cx="1597680" cy="3794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000000"/>
              </a:solidFill>
              <a:latin typeface="Calibri"/>
            </a:rPr>
            <a:t>Speed to Hire (Days)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52920</xdr:colOff>
      <xdr:row>45</xdr:row>
      <xdr:rowOff>127080</xdr:rowOff>
    </xdr:from>
    <xdr:to>
      <xdr:col>15</xdr:col>
      <xdr:colOff>412560</xdr:colOff>
      <xdr:row>48</xdr:row>
      <xdr:rowOff>20880</xdr:rowOff>
    </xdr:to>
    <xdr:sp>
      <xdr:nvSpPr>
        <xdr:cNvPr id="13" name="TextBox 25"/>
        <xdr:cNvSpPr/>
      </xdr:nvSpPr>
      <xdr:spPr>
        <a:xfrm>
          <a:off x="10292040" y="7413480"/>
          <a:ext cx="1607400" cy="37980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000000"/>
              </a:solidFill>
              <a:latin typeface="Calibri"/>
            </a:rPr>
            <a:t>Promotion Rate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52920</xdr:colOff>
      <xdr:row>40</xdr:row>
      <xdr:rowOff>21240</xdr:rowOff>
    </xdr:from>
    <xdr:to>
      <xdr:col>15</xdr:col>
      <xdr:colOff>412560</xdr:colOff>
      <xdr:row>42</xdr:row>
      <xdr:rowOff>73800</xdr:rowOff>
    </xdr:to>
    <xdr:sp>
      <xdr:nvSpPr>
        <xdr:cNvPr id="14" name="TextBox 27"/>
        <xdr:cNvSpPr/>
      </xdr:nvSpPr>
      <xdr:spPr>
        <a:xfrm>
          <a:off x="10292040" y="6498000"/>
          <a:ext cx="1607400" cy="3765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000000"/>
              </a:solidFill>
              <a:latin typeface="Calibri"/>
            </a:rPr>
            <a:t>Customer Satisfaction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201240</xdr:colOff>
      <xdr:row>40</xdr:row>
      <xdr:rowOff>95400</xdr:rowOff>
    </xdr:from>
    <xdr:to>
      <xdr:col>12</xdr:col>
      <xdr:colOff>31680</xdr:colOff>
      <xdr:row>55</xdr:row>
      <xdr:rowOff>125640</xdr:rowOff>
    </xdr:to>
    <xdr:graphicFrame>
      <xdr:nvGraphicFramePr>
        <xdr:cNvPr id="15" name="Chart 28"/>
        <xdr:cNvGraphicFramePr/>
      </xdr:nvGraphicFramePr>
      <xdr:xfrm>
        <a:off x="7920000" y="6572160"/>
        <a:ext cx="2239920" cy="2459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1080</xdr:colOff>
      <xdr:row>40</xdr:row>
      <xdr:rowOff>84600</xdr:rowOff>
    </xdr:from>
    <xdr:to>
      <xdr:col>5</xdr:col>
      <xdr:colOff>31680</xdr:colOff>
      <xdr:row>55</xdr:row>
      <xdr:rowOff>115920</xdr:rowOff>
    </xdr:to>
    <xdr:graphicFrame>
      <xdr:nvGraphicFramePr>
        <xdr:cNvPr id="16" name="Chart 31"/>
        <xdr:cNvGraphicFramePr/>
      </xdr:nvGraphicFramePr>
      <xdr:xfrm>
        <a:off x="603360" y="6561360"/>
        <a:ext cx="4656600" cy="2460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11</xdr:col>
      <xdr:colOff>709200</xdr:colOff>
      <xdr:row>51</xdr:row>
      <xdr:rowOff>116280</xdr:rowOff>
    </xdr:from>
    <xdr:to>
      <xdr:col>20</xdr:col>
      <xdr:colOff>603000</xdr:colOff>
      <xdr:row>55</xdr:row>
      <xdr:rowOff>161640</xdr:rowOff>
    </xdr:to>
    <xdr:graphicFrame>
      <xdr:nvGraphicFramePr>
        <xdr:cNvPr id="17" name="Chart 32"/>
        <xdr:cNvGraphicFramePr/>
      </xdr:nvGraphicFramePr>
      <xdr:xfrm>
        <a:off x="9970560" y="8374320"/>
        <a:ext cx="5217480" cy="693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twoCell">
    <xdr:from>
      <xdr:col>19</xdr:col>
      <xdr:colOff>370080</xdr:colOff>
      <xdr:row>40</xdr:row>
      <xdr:rowOff>52560</xdr:rowOff>
    </xdr:from>
    <xdr:to>
      <xdr:col>19</xdr:col>
      <xdr:colOff>370080</xdr:colOff>
      <xdr:row>41</xdr:row>
      <xdr:rowOff>31680</xdr:rowOff>
    </xdr:to>
    <xdr:sp>
      <xdr:nvSpPr>
        <xdr:cNvPr id="18" name="Straight Connector 6"/>
        <xdr:cNvSpPr/>
      </xdr:nvSpPr>
      <xdr:spPr>
        <a:xfrm>
          <a:off x="14352480" y="6529320"/>
          <a:ext cx="0" cy="141120"/>
        </a:xfrm>
        <a:prstGeom prst="line">
          <a:avLst/>
        </a:prstGeom>
        <a:ln>
          <a:solidFill>
            <a:srgbClr val="c00000"/>
          </a:solidFill>
          <a:rou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/>
      </xdr:style>
    </xdr:sp>
    <xdr:clientData/>
  </xdr:twoCellAnchor>
  <xdr:twoCellAnchor editAs="twoCell">
    <xdr:from>
      <xdr:col>18</xdr:col>
      <xdr:colOff>402120</xdr:colOff>
      <xdr:row>40</xdr:row>
      <xdr:rowOff>0</xdr:rowOff>
    </xdr:from>
    <xdr:to>
      <xdr:col>19</xdr:col>
      <xdr:colOff>338400</xdr:colOff>
      <xdr:row>41</xdr:row>
      <xdr:rowOff>115920</xdr:rowOff>
    </xdr:to>
    <xdr:sp>
      <xdr:nvSpPr>
        <xdr:cNvPr id="19" name="TextBox 33"/>
        <xdr:cNvSpPr/>
      </xdr:nvSpPr>
      <xdr:spPr>
        <a:xfrm>
          <a:off x="13739400" y="6476760"/>
          <a:ext cx="581400" cy="2779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000000"/>
              </a:solidFill>
              <a:latin typeface="Calibri"/>
            </a:rPr>
            <a:t>Target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11</xdr:col>
      <xdr:colOff>709200</xdr:colOff>
      <xdr:row>46</xdr:row>
      <xdr:rowOff>105840</xdr:rowOff>
    </xdr:from>
    <xdr:to>
      <xdr:col>20</xdr:col>
      <xdr:colOff>602640</xdr:colOff>
      <xdr:row>51</xdr:row>
      <xdr:rowOff>10080</xdr:rowOff>
    </xdr:to>
    <xdr:graphicFrame>
      <xdr:nvGraphicFramePr>
        <xdr:cNvPr id="20" name="Chart 34"/>
        <xdr:cNvGraphicFramePr/>
      </xdr:nvGraphicFramePr>
      <xdr:xfrm>
        <a:off x="9970560" y="7554240"/>
        <a:ext cx="5217120" cy="71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twoCell">
    <xdr:from>
      <xdr:col>17</xdr:col>
      <xdr:colOff>476280</xdr:colOff>
      <xdr:row>40</xdr:row>
      <xdr:rowOff>95400</xdr:rowOff>
    </xdr:from>
    <xdr:to>
      <xdr:col>18</xdr:col>
      <xdr:colOff>126720</xdr:colOff>
      <xdr:row>41</xdr:row>
      <xdr:rowOff>20880</xdr:rowOff>
    </xdr:to>
    <xdr:sp>
      <xdr:nvSpPr>
        <xdr:cNvPr id="21" name="Rectangle 9"/>
        <xdr:cNvSpPr/>
      </xdr:nvSpPr>
      <xdr:spPr>
        <a:xfrm>
          <a:off x="13210920" y="6572160"/>
          <a:ext cx="253080" cy="8748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 editAs="twoCell">
    <xdr:from>
      <xdr:col>16</xdr:col>
      <xdr:colOff>497520</xdr:colOff>
      <xdr:row>40</xdr:row>
      <xdr:rowOff>10440</xdr:rowOff>
    </xdr:from>
    <xdr:to>
      <xdr:col>17</xdr:col>
      <xdr:colOff>433800</xdr:colOff>
      <xdr:row>41</xdr:row>
      <xdr:rowOff>126360</xdr:rowOff>
    </xdr:to>
    <xdr:sp>
      <xdr:nvSpPr>
        <xdr:cNvPr id="22" name="TextBox 35"/>
        <xdr:cNvSpPr/>
      </xdr:nvSpPr>
      <xdr:spPr>
        <a:xfrm>
          <a:off x="12629520" y="6487200"/>
          <a:ext cx="538920" cy="2779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000000"/>
              </a:solidFill>
              <a:latin typeface="Calibri"/>
            </a:rPr>
            <a:t>Actual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11</xdr:col>
      <xdr:colOff>709200</xdr:colOff>
      <xdr:row>41</xdr:row>
      <xdr:rowOff>42480</xdr:rowOff>
    </xdr:from>
    <xdr:to>
      <xdr:col>20</xdr:col>
      <xdr:colOff>602640</xdr:colOff>
      <xdr:row>45</xdr:row>
      <xdr:rowOff>105480</xdr:rowOff>
    </xdr:to>
    <xdr:graphicFrame>
      <xdr:nvGraphicFramePr>
        <xdr:cNvPr id="23" name="Chart 36"/>
        <xdr:cNvGraphicFramePr/>
      </xdr:nvGraphicFramePr>
      <xdr:xfrm>
        <a:off x="9970560" y="6681240"/>
        <a:ext cx="5217120" cy="710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twoCell">
    <xdr:from>
      <xdr:col>14</xdr:col>
      <xdr:colOff>370440</xdr:colOff>
      <xdr:row>4</xdr:row>
      <xdr:rowOff>21240</xdr:rowOff>
    </xdr:from>
    <xdr:to>
      <xdr:col>16</xdr:col>
      <xdr:colOff>306720</xdr:colOff>
      <xdr:row>5</xdr:row>
      <xdr:rowOff>126720</xdr:rowOff>
    </xdr:to>
    <xdr:sp>
      <xdr:nvSpPr>
        <xdr:cNvPr id="24" name="TextBox 13"/>
        <xdr:cNvSpPr/>
      </xdr:nvSpPr>
      <xdr:spPr>
        <a:xfrm>
          <a:off x="11212200" y="668880"/>
          <a:ext cx="1226520" cy="2671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595959"/>
              </a:solidFill>
              <a:latin typeface="Calibri"/>
            </a:rPr>
            <a:t>Open Positions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300600</xdr:colOff>
      <xdr:row>2</xdr:row>
      <xdr:rowOff>67680</xdr:rowOff>
    </xdr:from>
    <xdr:to>
      <xdr:col>16</xdr:col>
      <xdr:colOff>243000</xdr:colOff>
      <xdr:row>4</xdr:row>
      <xdr:rowOff>14400</xdr:rowOff>
    </xdr:to>
    <xdr:sp>
      <xdr:nvSpPr>
        <xdr:cNvPr id="25" name="TextBox 44"/>
        <xdr:cNvSpPr/>
      </xdr:nvSpPr>
      <xdr:spPr>
        <a:xfrm>
          <a:off x="11787480" y="391320"/>
          <a:ext cx="587520" cy="2707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US" sz="1400" spc="-1" strike="noStrike">
              <a:solidFill>
                <a:srgbClr val="595959"/>
              </a:solidFill>
              <a:latin typeface="Arial"/>
            </a:rPr>
            <a:t> </a:t>
          </a:r>
          <a:r>
            <a:rPr b="0" lang="en-US" sz="1400" spc="-1" strike="noStrike">
              <a:solidFill>
                <a:srgbClr val="595959"/>
              </a:solidFill>
              <a:latin typeface="Arial"/>
            </a:rPr>
            <a:t>40 </a:t>
          </a:r>
          <a:endParaRPr b="0" lang="pl-PL" sz="14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84600</xdr:colOff>
      <xdr:row>1</xdr:row>
      <xdr:rowOff>148320</xdr:rowOff>
    </xdr:from>
    <xdr:to>
      <xdr:col>9</xdr:col>
      <xdr:colOff>105480</xdr:colOff>
      <xdr:row>3</xdr:row>
      <xdr:rowOff>147960</xdr:rowOff>
    </xdr:to>
    <xdr:sp>
      <xdr:nvSpPr>
        <xdr:cNvPr id="26" name="TextBox 47"/>
        <xdr:cNvSpPr/>
      </xdr:nvSpPr>
      <xdr:spPr>
        <a:xfrm>
          <a:off x="7057440" y="309960"/>
          <a:ext cx="766800" cy="3236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en-US" sz="1400" spc="-1" strike="noStrike">
              <a:solidFill>
                <a:srgbClr val="595959"/>
              </a:solidFill>
              <a:latin typeface="Arial"/>
            </a:rPr>
            <a:t> </a:t>
          </a:r>
          <a:r>
            <a:rPr b="1" lang="en-US" sz="1400" spc="-1" strike="noStrike">
              <a:solidFill>
                <a:srgbClr val="595959"/>
              </a:solidFill>
              <a:latin typeface="Arial"/>
            </a:rPr>
            <a:t>18.8 </a:t>
          </a:r>
          <a:endParaRPr b="0" lang="pl-PL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14</xdr:col>
      <xdr:colOff>391680</xdr:colOff>
      <xdr:row>1</xdr:row>
      <xdr:rowOff>97560</xdr:rowOff>
    </xdr:from>
    <xdr:to>
      <xdr:col>15</xdr:col>
      <xdr:colOff>339480</xdr:colOff>
      <xdr:row>4</xdr:row>
      <xdr:rowOff>68400</xdr:rowOff>
    </xdr:to>
    <xdr:pic>
      <xdr:nvPicPr>
        <xdr:cNvPr id="27" name="Picture 19" descr=""/>
        <xdr:cNvPicPr/>
      </xdr:nvPicPr>
      <xdr:blipFill>
        <a:blip r:embed="rId18"/>
        <a:stretch/>
      </xdr:blipFill>
      <xdr:spPr>
        <a:xfrm>
          <a:off x="11233440" y="259200"/>
          <a:ext cx="592920" cy="45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459000</xdr:colOff>
      <xdr:row>0</xdr:row>
      <xdr:rowOff>151560</xdr:rowOff>
    </xdr:from>
    <xdr:to>
      <xdr:col>13</xdr:col>
      <xdr:colOff>52200</xdr:colOff>
      <xdr:row>4</xdr:row>
      <xdr:rowOff>68760</xdr:rowOff>
    </xdr:to>
    <xdr:pic>
      <xdr:nvPicPr>
        <xdr:cNvPr id="28" name="Picture 20" descr=""/>
        <xdr:cNvPicPr/>
      </xdr:nvPicPr>
      <xdr:blipFill>
        <a:blip r:embed="rId19"/>
        <a:stretch/>
      </xdr:blipFill>
      <xdr:spPr>
        <a:xfrm>
          <a:off x="9720360" y="151560"/>
          <a:ext cx="570960" cy="564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290160</xdr:colOff>
      <xdr:row>4</xdr:row>
      <xdr:rowOff>21240</xdr:rowOff>
    </xdr:from>
    <xdr:to>
      <xdr:col>13</xdr:col>
      <xdr:colOff>533160</xdr:colOff>
      <xdr:row>5</xdr:row>
      <xdr:rowOff>126720</xdr:rowOff>
    </xdr:to>
    <xdr:sp>
      <xdr:nvSpPr>
        <xdr:cNvPr id="29" name="TextBox 51"/>
        <xdr:cNvSpPr/>
      </xdr:nvSpPr>
      <xdr:spPr>
        <a:xfrm>
          <a:off x="9551520" y="668880"/>
          <a:ext cx="1220760" cy="2671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595959"/>
              </a:solidFill>
              <a:latin typeface="Calibri"/>
            </a:rPr>
            <a:t>Cost Per Hire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423720</xdr:colOff>
      <xdr:row>1</xdr:row>
      <xdr:rowOff>30600</xdr:rowOff>
    </xdr:from>
    <xdr:to>
      <xdr:col>10</xdr:col>
      <xdr:colOff>257040</xdr:colOff>
      <xdr:row>4</xdr:row>
      <xdr:rowOff>68400</xdr:rowOff>
    </xdr:to>
    <xdr:pic>
      <xdr:nvPicPr>
        <xdr:cNvPr id="30" name="Picture 2047" descr=""/>
        <xdr:cNvPicPr/>
      </xdr:nvPicPr>
      <xdr:blipFill>
        <a:blip r:embed="rId20"/>
        <a:stretch/>
      </xdr:blipFill>
      <xdr:spPr>
        <a:xfrm>
          <a:off x="8142480" y="192240"/>
          <a:ext cx="579600" cy="523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9</xdr:col>
      <xdr:colOff>347040</xdr:colOff>
      <xdr:row>4</xdr:row>
      <xdr:rowOff>21240</xdr:rowOff>
    </xdr:from>
    <xdr:to>
      <xdr:col>11</xdr:col>
      <xdr:colOff>475920</xdr:colOff>
      <xdr:row>5</xdr:row>
      <xdr:rowOff>126720</xdr:rowOff>
    </xdr:to>
    <xdr:sp>
      <xdr:nvSpPr>
        <xdr:cNvPr id="31" name="TextBox 53"/>
        <xdr:cNvSpPr/>
      </xdr:nvSpPr>
      <xdr:spPr>
        <a:xfrm>
          <a:off x="8065800" y="668880"/>
          <a:ext cx="1671480" cy="2671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595959"/>
              </a:solidFill>
              <a:latin typeface="Calibri"/>
            </a:rPr>
            <a:t>Staff Performance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201240</xdr:colOff>
      <xdr:row>2</xdr:row>
      <xdr:rowOff>10440</xdr:rowOff>
    </xdr:from>
    <xdr:to>
      <xdr:col>11</xdr:col>
      <xdr:colOff>6120</xdr:colOff>
      <xdr:row>3</xdr:row>
      <xdr:rowOff>115920</xdr:rowOff>
    </xdr:to>
    <xdr:sp>
      <xdr:nvSpPr>
        <xdr:cNvPr id="32" name="TextBox 54"/>
        <xdr:cNvSpPr/>
      </xdr:nvSpPr>
      <xdr:spPr>
        <a:xfrm>
          <a:off x="8666280" y="334080"/>
          <a:ext cx="601200" cy="26748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en-US" sz="1400" spc="-1" strike="noStrike">
              <a:solidFill>
                <a:srgbClr val="595959"/>
              </a:solidFill>
              <a:latin typeface="Arial"/>
            </a:rPr>
            <a:t> </a:t>
          </a:r>
          <a:r>
            <a:rPr b="1" lang="en-US" sz="1400" spc="-1" strike="noStrike">
              <a:solidFill>
                <a:srgbClr val="595959"/>
              </a:solidFill>
              <a:latin typeface="Arial"/>
            </a:rPr>
            <a:t>4.1 </a:t>
          </a:r>
          <a:endParaRPr b="0" lang="pl-PL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0</xdr:colOff>
      <xdr:row>2</xdr:row>
      <xdr:rowOff>63360</xdr:rowOff>
    </xdr:from>
    <xdr:to>
      <xdr:col>14</xdr:col>
      <xdr:colOff>200880</xdr:colOff>
      <xdr:row>4</xdr:row>
      <xdr:rowOff>20520</xdr:rowOff>
    </xdr:to>
    <xdr:sp>
      <xdr:nvSpPr>
        <xdr:cNvPr id="33" name="TextBox 55"/>
        <xdr:cNvSpPr/>
      </xdr:nvSpPr>
      <xdr:spPr>
        <a:xfrm>
          <a:off x="10239120" y="387000"/>
          <a:ext cx="803520" cy="2811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US" sz="1400" spc="-1" strike="noStrike">
              <a:solidFill>
                <a:srgbClr val="595959"/>
              </a:solidFill>
              <a:latin typeface="Arial"/>
            </a:rPr>
            <a:t>$6.0 k</a:t>
          </a:r>
          <a:endParaRPr b="0" lang="pl-PL" sz="14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296280</xdr:colOff>
      <xdr:row>4</xdr:row>
      <xdr:rowOff>21240</xdr:rowOff>
    </xdr:from>
    <xdr:to>
      <xdr:col>9</xdr:col>
      <xdr:colOff>467280</xdr:colOff>
      <xdr:row>5</xdr:row>
      <xdr:rowOff>126720</xdr:rowOff>
    </xdr:to>
    <xdr:sp>
      <xdr:nvSpPr>
        <xdr:cNvPr id="34" name="TextBox 56"/>
        <xdr:cNvSpPr/>
      </xdr:nvSpPr>
      <xdr:spPr>
        <a:xfrm>
          <a:off x="6522840" y="668880"/>
          <a:ext cx="1663200" cy="26712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AU" sz="1100" spc="-1" strike="noStrike">
              <a:solidFill>
                <a:srgbClr val="595959"/>
              </a:solidFill>
              <a:latin typeface="Calibri"/>
            </a:rPr>
            <a:t>Avg Leave Balance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oneCell">
    <xdr:from>
      <xdr:col>7</xdr:col>
      <xdr:colOff>349200</xdr:colOff>
      <xdr:row>0</xdr:row>
      <xdr:rowOff>2520</xdr:rowOff>
    </xdr:from>
    <xdr:to>
      <xdr:col>8</xdr:col>
      <xdr:colOff>179640</xdr:colOff>
      <xdr:row>4</xdr:row>
      <xdr:rowOff>38520</xdr:rowOff>
    </xdr:to>
    <xdr:pic>
      <xdr:nvPicPr>
        <xdr:cNvPr id="35" name="Picture 58" descr=""/>
        <xdr:cNvPicPr/>
      </xdr:nvPicPr>
      <xdr:blipFill>
        <a:blip r:embed="rId21"/>
        <a:stretch/>
      </xdr:blipFill>
      <xdr:spPr>
        <a:xfrm>
          <a:off x="6575760" y="2520"/>
          <a:ext cx="576720" cy="6836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7</xdr:col>
      <xdr:colOff>105840</xdr:colOff>
      <xdr:row>47</xdr:row>
      <xdr:rowOff>42480</xdr:rowOff>
    </xdr:from>
    <xdr:to>
      <xdr:col>8</xdr:col>
      <xdr:colOff>126720</xdr:colOff>
      <xdr:row>49</xdr:row>
      <xdr:rowOff>161640</xdr:rowOff>
    </xdr:to>
    <xdr:sp>
      <xdr:nvSpPr>
        <xdr:cNvPr id="36" name="TextBox 59"/>
        <xdr:cNvSpPr/>
      </xdr:nvSpPr>
      <xdr:spPr>
        <a:xfrm>
          <a:off x="6332400" y="7652880"/>
          <a:ext cx="767160" cy="44280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US" sz="24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en-US" sz="2400" spc="-1" strike="noStrike">
              <a:solidFill>
                <a:srgbClr val="000000"/>
              </a:solidFill>
              <a:latin typeface="Arial"/>
            </a:rPr>
            <a:t>40 </a:t>
          </a:r>
          <a:endParaRPr b="0" lang="pl-PL" sz="24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257400</xdr:colOff>
          <xdr:row>5</xdr:row>
          <xdr:rowOff>106560</xdr:rowOff>
        </xdr:from>
        <xdr:to>
          <xdr:col>14</xdr:col>
          <xdr:colOff>398880</xdr:colOff>
          <xdr:row>7</xdr:row>
          <xdr:rowOff>30240</xdr:rowOff>
        </xdr:to>
        <xdr:sp>
          <xdr:nvSpPr>
            <xdr:cNvPr id="1001" name="Check Box 1" descr="Consultant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Consultants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243000</xdr:colOff>
          <xdr:row>5</xdr:row>
          <xdr:rowOff>106560</xdr:rowOff>
        </xdr:from>
        <xdr:to>
          <xdr:col>16</xdr:col>
          <xdr:colOff>509760</xdr:colOff>
          <xdr:row>7</xdr:row>
          <xdr:rowOff>45720</xdr:rowOff>
        </xdr:to>
        <xdr:sp>
          <xdr:nvSpPr>
            <xdr:cNvPr id="1002" name="Check Box 2" descr="Open Position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Open Positions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235440</xdr:colOff>
          <xdr:row>5</xdr:row>
          <xdr:rowOff>106560</xdr:rowOff>
        </xdr:from>
        <xdr:to>
          <xdr:col>18</xdr:col>
          <xdr:colOff>376920</xdr:colOff>
          <xdr:row>7</xdr:row>
          <xdr:rowOff>30240</xdr:rowOff>
        </xdr:to>
        <xdr:sp>
          <xdr:nvSpPr>
            <xdr:cNvPr id="1003" name="Check Box 3" descr="Part Time Staff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Part Time Staff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205920</xdr:colOff>
          <xdr:row>3</xdr:row>
          <xdr:rowOff>91440</xdr:rowOff>
        </xdr:from>
        <xdr:to>
          <xdr:col>20</xdr:col>
          <xdr:colOff>304920</xdr:colOff>
          <xdr:row>5</xdr:row>
          <xdr:rowOff>45720</xdr:rowOff>
        </xdr:to>
        <xdr:sp>
          <xdr:nvSpPr>
            <xdr:cNvPr id="0" name="ComboBox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358200</xdr:colOff>
          <xdr:row>5</xdr:row>
          <xdr:rowOff>7560</xdr:rowOff>
        </xdr:from>
        <xdr:to>
          <xdr:col>4</xdr:col>
          <xdr:colOff>312480</xdr:colOff>
          <xdr:row>6</xdr:row>
          <xdr:rowOff>91440</xdr:rowOff>
        </xdr:to>
        <xdr:sp>
          <xdr:nvSpPr>
            <xdr:cNvPr id="0" name="ComboBox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ctrlProp" Target="../ctrlProps/ctrlProps3.xml"/><Relationship Id="rId3" Type="http://schemas.openxmlformats.org/officeDocument/2006/relationships/ctrlProp" Target="../ctrlProps/ctrlProps4.xml"/><Relationship Id="rId4" Type="http://schemas.openxmlformats.org/officeDocument/2006/relationships/ctrlProp" Target="../ctrlProps/ctrlProps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C1DA"/>
    <pageSetUpPr fitToPage="false"/>
  </sheetPr>
  <dimension ref="B1:E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8.55078125" defaultRowHeight="12.75" zeroHeight="false" outlineLevelRow="0" outlineLevelCol="0"/>
  <cols>
    <col collapsed="false" customWidth="true" hidden="false" outlineLevel="0" max="3" min="3" style="0" width="17.42"/>
    <col collapsed="false" customWidth="true" hidden="false" outlineLevel="0" max="4" min="4" style="0" width="32.29"/>
  </cols>
  <sheetData>
    <row r="1" customFormat="false" ht="15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</row>
    <row r="2" customFormat="false" ht="15" hidden="false" customHeight="false" outlineLevel="0" collapsed="false">
      <c r="B2" s="2" t="s">
        <v>4</v>
      </c>
      <c r="C2" s="3" t="s">
        <v>5</v>
      </c>
      <c r="D2" s="3" t="s">
        <v>6</v>
      </c>
      <c r="E2" s="4" t="str">
        <f aca="false">HYPERLINK("#"&amp;B2&amp;"!A2",B2)</f>
        <v>Model</v>
      </c>
    </row>
    <row r="3" customFormat="false" ht="15" hidden="false" customHeight="false" outlineLevel="0" collapsed="false">
      <c r="B3" s="2" t="s">
        <v>7</v>
      </c>
      <c r="C3" s="3" t="s">
        <v>5</v>
      </c>
      <c r="D3" s="3" t="s">
        <v>8</v>
      </c>
      <c r="E3" s="4" t="str">
        <f aca="false">HYPERLINK("#"&amp;B3&amp;"!A2",B3)</f>
        <v>List</v>
      </c>
    </row>
    <row r="4" customFormat="false" ht="15" hidden="false" customHeight="false" outlineLevel="0" collapsed="false">
      <c r="B4" s="1" t="s">
        <v>9</v>
      </c>
      <c r="C4" s="3" t="s">
        <v>10</v>
      </c>
      <c r="D4" s="3" t="s">
        <v>11</v>
      </c>
      <c r="E4" s="4" t="str">
        <f aca="false">HYPERLINK("#"&amp;B4&amp;"!A2",B4)</f>
        <v>HR</v>
      </c>
    </row>
    <row r="5" customFormat="false" ht="15" hidden="false" customHeight="false" outlineLevel="0" collapsed="false">
      <c r="B5" s="1" t="s">
        <v>12</v>
      </c>
      <c r="C5" s="3" t="s">
        <v>10</v>
      </c>
      <c r="D5" s="3" t="s">
        <v>13</v>
      </c>
      <c r="E5" s="4" t="str">
        <f aca="false">HYPERLINK("#"&amp;B5&amp;"!A2",B5)</f>
        <v>Staff</v>
      </c>
    </row>
    <row r="6" customFormat="false" ht="15" hidden="false" customHeight="false" outlineLevel="0" collapsed="false">
      <c r="B6" s="5" t="s">
        <v>14</v>
      </c>
      <c r="C6" s="3" t="s">
        <v>15</v>
      </c>
      <c r="D6" s="3" t="s">
        <v>16</v>
      </c>
      <c r="E6" s="4" t="str">
        <f aca="false">HYPERLINK("#"&amp;B6&amp;"!A2",B6)</f>
        <v>Calcs</v>
      </c>
    </row>
    <row r="7" customFormat="false" ht="15" hidden="false" customHeight="false" outlineLevel="0" collapsed="false">
      <c r="B7" s="5" t="s">
        <v>17</v>
      </c>
      <c r="C7" s="3" t="s">
        <v>15</v>
      </c>
      <c r="D7" s="3" t="s">
        <v>18</v>
      </c>
      <c r="E7" s="4" t="str">
        <f aca="false">HYPERLINK("#"&amp;B7&amp;"!A2",B7)</f>
        <v>Chart</v>
      </c>
    </row>
    <row r="8" customFormat="false" ht="15" hidden="false" customHeight="false" outlineLevel="0" collapsed="false">
      <c r="B8" s="6" t="s">
        <v>19</v>
      </c>
      <c r="C8" s="3" t="s">
        <v>20</v>
      </c>
      <c r="D8" s="3" t="s">
        <v>21</v>
      </c>
      <c r="E8" s="4" t="str">
        <f aca="false">HYPERLINK("#"&amp;B8&amp;"!A2",B8)</f>
        <v>Check</v>
      </c>
    </row>
    <row r="9" customFormat="false" ht="15" hidden="false" customHeight="false" outlineLevel="0" collapsed="false">
      <c r="B9" s="7" t="s">
        <v>22</v>
      </c>
      <c r="C9" s="3" t="s">
        <v>23</v>
      </c>
      <c r="D9" s="3" t="s">
        <v>24</v>
      </c>
      <c r="E9" s="4" t="str">
        <f aca="false">HYPERLINK("#"&amp;B9&amp;"!A2",B9)</f>
        <v>Summary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C1DA"/>
    <pageSetUpPr fitToPage="false"/>
  </sheetPr>
  <dimension ref="A1:J25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2.75" zeroHeight="false" outlineLevelRow="0" outlineLevelCol="0"/>
  <cols>
    <col collapsed="false" customWidth="true" hidden="false" outlineLevel="0" max="4" min="1" style="0" width="14.57"/>
    <col collapsed="false" customWidth="true" hidden="false" outlineLevel="0" max="5" min="5" style="0" width="5.01"/>
    <col collapsed="false" customWidth="true" hidden="false" outlineLevel="0" max="7" min="7" style="0" width="5.01"/>
    <col collapsed="false" customWidth="true" hidden="false" outlineLevel="0" max="10" min="10" style="0" width="11.86"/>
  </cols>
  <sheetData>
    <row r="1" customFormat="false" ht="12.75" hidden="false" customHeight="false" outlineLevel="0" collapsed="false">
      <c r="A1" s="8" t="s">
        <v>25</v>
      </c>
      <c r="B1" s="8" t="s">
        <v>26</v>
      </c>
      <c r="C1" s="8" t="s">
        <v>27</v>
      </c>
      <c r="D1" s="8" t="s">
        <v>28</v>
      </c>
      <c r="F1" s="8" t="s">
        <v>29</v>
      </c>
      <c r="H1" s="8" t="s">
        <v>30</v>
      </c>
      <c r="J1" s="8" t="s">
        <v>31</v>
      </c>
    </row>
    <row r="2" customFormat="false" ht="12.75" hidden="false" customHeight="false" outlineLevel="0" collapsed="false">
      <c r="A2" s="9" t="s">
        <v>32</v>
      </c>
      <c r="B2" s="0" t="s">
        <v>33</v>
      </c>
      <c r="C2" s="0" t="s">
        <v>34</v>
      </c>
      <c r="D2" s="0" t="s">
        <v>35</v>
      </c>
      <c r="F2" s="10" t="n">
        <v>43466</v>
      </c>
      <c r="H2" s="11" t="n">
        <f aca="false">EDATE(F2,12)</f>
        <v>43831</v>
      </c>
      <c r="J2" s="0" t="s">
        <v>36</v>
      </c>
    </row>
    <row r="3" customFormat="false" ht="12.75" hidden="false" customHeight="false" outlineLevel="0" collapsed="false">
      <c r="A3" s="9" t="s">
        <v>37</v>
      </c>
      <c r="B3" s="0" t="s">
        <v>38</v>
      </c>
      <c r="C3" s="0" t="s">
        <v>39</v>
      </c>
      <c r="D3" s="0" t="s">
        <v>40</v>
      </c>
      <c r="F3" s="11" t="n">
        <f aca="false">EDATE(F2,1)</f>
        <v>43497</v>
      </c>
      <c r="H3" s="11" t="n">
        <f aca="false">EDATE(F3,12)</f>
        <v>43862</v>
      </c>
      <c r="J3" s="0" t="s">
        <v>41</v>
      </c>
    </row>
    <row r="4" customFormat="false" ht="12.75" hidden="false" customHeight="false" outlineLevel="0" collapsed="false">
      <c r="A4" s="9" t="s">
        <v>42</v>
      </c>
      <c r="B4" s="0" t="s">
        <v>43</v>
      </c>
      <c r="C4" s="0" t="s">
        <v>44</v>
      </c>
      <c r="D4" s="0" t="s">
        <v>9</v>
      </c>
      <c r="F4" s="11" t="n">
        <f aca="false">EDATE(F3,1)</f>
        <v>43525</v>
      </c>
      <c r="H4" s="11" t="n">
        <f aca="false">EDATE(F4,12)</f>
        <v>43891</v>
      </c>
    </row>
    <row r="5" customFormat="false" ht="12.75" hidden="false" customHeight="false" outlineLevel="0" collapsed="false">
      <c r="A5" s="9" t="s">
        <v>45</v>
      </c>
      <c r="B5" s="0" t="s">
        <v>46</v>
      </c>
      <c r="C5" s="0" t="s">
        <v>47</v>
      </c>
      <c r="D5" s="0" t="s">
        <v>48</v>
      </c>
      <c r="F5" s="11" t="n">
        <f aca="false">EDATE(F4,1)</f>
        <v>43556</v>
      </c>
      <c r="H5" s="11" t="n">
        <f aca="false">EDATE(F5,12)</f>
        <v>43922</v>
      </c>
    </row>
    <row r="6" customFormat="false" ht="12.75" hidden="false" customHeight="false" outlineLevel="0" collapsed="false">
      <c r="A6" s="9" t="s">
        <v>49</v>
      </c>
      <c r="C6" s="0" t="s">
        <v>50</v>
      </c>
      <c r="F6" s="11" t="n">
        <f aca="false">EDATE(F5,1)</f>
        <v>43586</v>
      </c>
      <c r="H6" s="11" t="n">
        <f aca="false">EDATE(F6,12)</f>
        <v>43952</v>
      </c>
    </row>
    <row r="7" customFormat="false" ht="12.75" hidden="false" customHeight="false" outlineLevel="0" collapsed="false">
      <c r="C7" s="0" t="s">
        <v>51</v>
      </c>
      <c r="E7" s="9"/>
      <c r="F7" s="11" t="n">
        <f aca="false">EDATE(F6,1)</f>
        <v>43617</v>
      </c>
      <c r="G7" s="9"/>
      <c r="H7" s="11" t="n">
        <f aca="false">EDATE(F7,12)</f>
        <v>43983</v>
      </c>
    </row>
    <row r="8" customFormat="false" ht="12.75" hidden="false" customHeight="false" outlineLevel="0" collapsed="false">
      <c r="C8" s="0" t="s">
        <v>52</v>
      </c>
      <c r="E8" s="9"/>
      <c r="F8" s="11" t="n">
        <f aca="false">EDATE(F7,1)</f>
        <v>43647</v>
      </c>
      <c r="G8" s="9"/>
      <c r="H8" s="11" t="n">
        <f aca="false">EDATE(F8,12)</f>
        <v>44013</v>
      </c>
    </row>
    <row r="9" customFormat="false" ht="12.75" hidden="false" customHeight="false" outlineLevel="0" collapsed="false">
      <c r="C9" s="0" t="s">
        <v>53</v>
      </c>
      <c r="E9" s="9"/>
      <c r="F9" s="11" t="n">
        <f aca="false">EDATE(F8,1)</f>
        <v>43678</v>
      </c>
      <c r="G9" s="9"/>
      <c r="H9" s="11" t="n">
        <f aca="false">EDATE(F9,12)</f>
        <v>44044</v>
      </c>
    </row>
    <row r="10" customFormat="false" ht="12.75" hidden="false" customHeight="false" outlineLevel="0" collapsed="false">
      <c r="C10" s="0" t="s">
        <v>54</v>
      </c>
      <c r="F10" s="11" t="n">
        <f aca="false">EDATE(F9,1)</f>
        <v>43709</v>
      </c>
      <c r="H10" s="11" t="n">
        <f aca="false">EDATE(F10,12)</f>
        <v>44075</v>
      </c>
    </row>
    <row r="11" customFormat="false" ht="12.75" hidden="false" customHeight="false" outlineLevel="0" collapsed="false">
      <c r="C11" s="0" t="s">
        <v>55</v>
      </c>
      <c r="F11" s="11" t="n">
        <f aca="false">EDATE(F10,1)</f>
        <v>43739</v>
      </c>
      <c r="H11" s="11" t="n">
        <f aca="false">EDATE(F11,12)</f>
        <v>44105</v>
      </c>
    </row>
    <row r="12" customFormat="false" ht="12.75" hidden="false" customHeight="false" outlineLevel="0" collapsed="false">
      <c r="C12" s="0" t="s">
        <v>56</v>
      </c>
      <c r="F12" s="11" t="n">
        <f aca="false">EDATE(F11,1)</f>
        <v>43770</v>
      </c>
      <c r="H12" s="11" t="n">
        <f aca="false">EDATE(F12,12)</f>
        <v>44136</v>
      </c>
    </row>
    <row r="13" customFormat="false" ht="12.75" hidden="false" customHeight="false" outlineLevel="0" collapsed="false">
      <c r="C13" s="0" t="s">
        <v>57</v>
      </c>
      <c r="F13" s="11" t="n">
        <f aca="false">EDATE(F12,1)</f>
        <v>43800</v>
      </c>
      <c r="H13" s="11" t="n">
        <f aca="false">EDATE(F13,12)</f>
        <v>44166</v>
      </c>
    </row>
    <row r="14" customFormat="false" ht="12.75" hidden="false" customHeight="false" outlineLevel="0" collapsed="false">
      <c r="F14" s="11" t="n">
        <f aca="false">EDATE(F13,1)</f>
        <v>43831</v>
      </c>
    </row>
    <row r="15" customFormat="false" ht="12.75" hidden="false" customHeight="false" outlineLevel="0" collapsed="false">
      <c r="F15" s="11" t="n">
        <f aca="false">EDATE(F14,1)</f>
        <v>43862</v>
      </c>
    </row>
    <row r="16" customFormat="false" ht="12.75" hidden="false" customHeight="false" outlineLevel="0" collapsed="false">
      <c r="F16" s="11" t="n">
        <f aca="false">EDATE(F15,1)</f>
        <v>43891</v>
      </c>
    </row>
    <row r="17" customFormat="false" ht="12.75" hidden="false" customHeight="false" outlineLevel="0" collapsed="false">
      <c r="F17" s="11" t="n">
        <f aca="false">EDATE(F16,1)</f>
        <v>43922</v>
      </c>
    </row>
    <row r="18" customFormat="false" ht="12.75" hidden="false" customHeight="false" outlineLevel="0" collapsed="false">
      <c r="F18" s="11" t="n">
        <f aca="false">EDATE(F17,1)</f>
        <v>43952</v>
      </c>
    </row>
    <row r="19" customFormat="false" ht="12.75" hidden="false" customHeight="false" outlineLevel="0" collapsed="false">
      <c r="F19" s="11" t="n">
        <f aca="false">EDATE(F18,1)</f>
        <v>43983</v>
      </c>
    </row>
    <row r="20" customFormat="false" ht="12.75" hidden="false" customHeight="false" outlineLevel="0" collapsed="false">
      <c r="F20" s="11" t="n">
        <f aca="false">EDATE(F19,1)</f>
        <v>44013</v>
      </c>
    </row>
    <row r="21" customFormat="false" ht="12.75" hidden="false" customHeight="false" outlineLevel="0" collapsed="false">
      <c r="F21" s="11" t="n">
        <f aca="false">EDATE(F20,1)</f>
        <v>44044</v>
      </c>
    </row>
    <row r="22" customFormat="false" ht="12.75" hidden="false" customHeight="false" outlineLevel="0" collapsed="false">
      <c r="F22" s="11" t="n">
        <f aca="false">EDATE(F21,1)</f>
        <v>44075</v>
      </c>
    </row>
    <row r="23" customFormat="false" ht="12.75" hidden="false" customHeight="false" outlineLevel="0" collapsed="false">
      <c r="F23" s="11" t="n">
        <f aca="false">EDATE(F22,1)</f>
        <v>44105</v>
      </c>
    </row>
    <row r="24" customFormat="false" ht="12.75" hidden="false" customHeight="false" outlineLevel="0" collapsed="false">
      <c r="F24" s="11" t="n">
        <f aca="false">EDATE(F23,1)</f>
        <v>44136</v>
      </c>
    </row>
    <row r="25" customFormat="false" ht="12.75" hidden="false" customHeight="false" outlineLevel="0" collapsed="false">
      <c r="F25" s="11" t="n">
        <f aca="false">EDATE(F24,1)</f>
        <v>44166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76092"/>
    <pageSetUpPr fitToPage="false"/>
  </sheetPr>
  <dimension ref="A1:AS36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14.15"/>
    <col collapsed="false" customWidth="true" hidden="false" outlineLevel="0" max="4" min="4" style="0" width="11.71"/>
    <col collapsed="false" customWidth="true" hidden="false" outlineLevel="0" max="5" min="5" style="0" width="13.86"/>
    <col collapsed="false" customWidth="true" hidden="false" outlineLevel="0" max="7" min="6" style="0" width="10.29"/>
    <col collapsed="false" customWidth="true" hidden="false" outlineLevel="0" max="8" min="8" style="0" width="11.86"/>
    <col collapsed="false" customWidth="true" hidden="false" outlineLevel="0" max="10" min="9" style="0" width="16.14"/>
    <col collapsed="false" customWidth="true" hidden="false" outlineLevel="0" max="22" min="19" style="0" width="15.86"/>
    <col collapsed="false" customWidth="true" hidden="false" outlineLevel="0" max="26" min="23" style="0" width="12.57"/>
    <col collapsed="false" customWidth="true" hidden="false" outlineLevel="0" max="30" min="27" style="0" width="16.71"/>
    <col collapsed="false" customWidth="true" hidden="false" outlineLevel="0" max="34" min="31" style="0" width="14.86"/>
    <col collapsed="false" customWidth="true" hidden="false" outlineLevel="0" max="38" min="35" style="0" width="11.71"/>
    <col collapsed="false" customWidth="true" hidden="false" outlineLevel="0" max="39" min="39" style="0" width="13.86"/>
  </cols>
  <sheetData>
    <row r="1" customFormat="false" ht="12.75" hidden="false" customHeight="false" outlineLevel="0" collapsed="false">
      <c r="A1" s="12" t="s">
        <v>58</v>
      </c>
      <c r="B1" s="12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3" t="s">
        <v>68</v>
      </c>
      <c r="L1" s="13" t="s">
        <v>69</v>
      </c>
      <c r="M1" s="13" t="s">
        <v>70</v>
      </c>
      <c r="N1" s="13" t="s">
        <v>71</v>
      </c>
      <c r="O1" s="13" t="s">
        <v>72</v>
      </c>
      <c r="P1" s="13" t="s">
        <v>73</v>
      </c>
      <c r="Q1" s="13" t="s">
        <v>74</v>
      </c>
      <c r="R1" s="13" t="s">
        <v>75</v>
      </c>
      <c r="S1" s="13" t="s">
        <v>76</v>
      </c>
      <c r="T1" s="13" t="s">
        <v>77</v>
      </c>
      <c r="U1" s="13" t="s">
        <v>78</v>
      </c>
      <c r="V1" s="13" t="s">
        <v>79</v>
      </c>
      <c r="W1" s="13" t="s">
        <v>80</v>
      </c>
      <c r="X1" s="13" t="s">
        <v>81</v>
      </c>
      <c r="Y1" s="13" t="s">
        <v>82</v>
      </c>
      <c r="Z1" s="13" t="s">
        <v>83</v>
      </c>
      <c r="AA1" s="12" t="s">
        <v>84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</row>
    <row r="2" customFormat="false" ht="12.75" hidden="false" customHeight="false" outlineLevel="0" collapsed="false">
      <c r="A2" s="0" t="s">
        <v>37</v>
      </c>
      <c r="B2" s="0" t="s">
        <v>35</v>
      </c>
      <c r="C2" s="0" t="n">
        <v>108</v>
      </c>
      <c r="D2" s="0" t="n">
        <v>976</v>
      </c>
      <c r="E2" s="0" t="n">
        <v>3.5</v>
      </c>
      <c r="F2" s="14" t="n">
        <v>65455</v>
      </c>
      <c r="G2" s="14" t="n">
        <f aca="false">F2*10.5%</f>
        <v>6872.775</v>
      </c>
      <c r="H2" s="14" t="n">
        <v>3272.75</v>
      </c>
      <c r="I2" s="14" t="n">
        <v>22</v>
      </c>
      <c r="J2" s="14" t="n">
        <v>8692.44</v>
      </c>
      <c r="K2" s="0" t="n">
        <v>25</v>
      </c>
      <c r="L2" s="0" t="n">
        <v>45</v>
      </c>
      <c r="M2" s="0" t="n">
        <v>55</v>
      </c>
      <c r="N2" s="0" t="n">
        <v>76</v>
      </c>
      <c r="O2" s="0" t="n">
        <v>40</v>
      </c>
      <c r="P2" s="0" t="n">
        <f aca="false">ROUNDUP(L2*1.1,0)</f>
        <v>50</v>
      </c>
      <c r="Q2" s="0" t="n">
        <f aca="false">ROUNDUP(M2*1.1,0)</f>
        <v>61</v>
      </c>
      <c r="R2" s="0" t="n">
        <f aca="false">ROUNDUP(N2*1.1,0)</f>
        <v>84</v>
      </c>
      <c r="S2" s="0" t="n">
        <v>10</v>
      </c>
      <c r="T2" s="0" t="n">
        <v>15</v>
      </c>
      <c r="U2" s="0" t="n">
        <v>20</v>
      </c>
      <c r="V2" s="0" t="n">
        <v>18</v>
      </c>
      <c r="W2" s="0" t="n">
        <v>3.3</v>
      </c>
      <c r="X2" s="0" t="n">
        <v>3.5</v>
      </c>
      <c r="Y2" s="0" t="n">
        <v>3.5</v>
      </c>
      <c r="Z2" s="0" t="n">
        <v>3.7</v>
      </c>
      <c r="AA2" s="0" t="n">
        <v>40</v>
      </c>
      <c r="AB2" s="0" t="n">
        <v>30</v>
      </c>
      <c r="AC2" s="0" t="n">
        <v>24</v>
      </c>
      <c r="AD2" s="0" t="n">
        <v>27</v>
      </c>
      <c r="AE2" s="14" t="n">
        <v>976</v>
      </c>
      <c r="AF2" s="14" t="n">
        <v>642.222222222222</v>
      </c>
      <c r="AG2" s="14" t="n">
        <v>625.454545454546</v>
      </c>
      <c r="AH2" s="14" t="n">
        <v>552.631578947369</v>
      </c>
      <c r="AI2" s="0" t="n">
        <v>108</v>
      </c>
      <c r="AJ2" s="0" t="n">
        <v>144</v>
      </c>
      <c r="AK2" s="0" t="n">
        <v>150</v>
      </c>
      <c r="AL2" s="0" t="n">
        <v>156</v>
      </c>
      <c r="AM2" s="0" t="n">
        <v>17</v>
      </c>
      <c r="AN2" s="15" t="n">
        <v>4.5</v>
      </c>
      <c r="AO2" s="0" t="n">
        <v>21.6</v>
      </c>
      <c r="AP2" s="0" t="n">
        <v>32.4</v>
      </c>
      <c r="AQ2" s="0" t="n">
        <v>32.4</v>
      </c>
      <c r="AR2" s="0" t="n">
        <v>10.8</v>
      </c>
      <c r="AS2" s="0" t="n">
        <v>10.8</v>
      </c>
    </row>
    <row r="3" customFormat="false" ht="12.75" hidden="false" customHeight="false" outlineLevel="0" collapsed="false">
      <c r="A3" s="0" t="s">
        <v>37</v>
      </c>
      <c r="B3" s="0" t="s">
        <v>40</v>
      </c>
      <c r="C3" s="0" t="n">
        <v>55</v>
      </c>
      <c r="D3" s="0" t="n">
        <v>433</v>
      </c>
      <c r="E3" s="0" t="n">
        <v>2.4</v>
      </c>
      <c r="F3" s="14" t="n">
        <v>48978</v>
      </c>
      <c r="G3" s="14" t="n">
        <f aca="false">F3*10.5%</f>
        <v>5142.69</v>
      </c>
      <c r="H3" s="16" t="n">
        <v>979.56</v>
      </c>
      <c r="I3" s="16" t="n">
        <v>32</v>
      </c>
      <c r="J3" s="16" t="n">
        <v>3144.85</v>
      </c>
      <c r="K3" s="0" t="n">
        <v>27</v>
      </c>
      <c r="L3" s="0" t="n">
        <v>39</v>
      </c>
      <c r="M3" s="0" t="n">
        <v>55</v>
      </c>
      <c r="N3" s="0" t="n">
        <v>78</v>
      </c>
      <c r="O3" s="0" t="n">
        <v>44</v>
      </c>
      <c r="P3" s="0" t="n">
        <v>47</v>
      </c>
      <c r="Q3" s="0" t="n">
        <f aca="false">ROUNDUP(M3*1.1,0)</f>
        <v>61</v>
      </c>
      <c r="R3" s="0" t="n">
        <f aca="false">ROUNDUP(N3*1.1,0)</f>
        <v>86</v>
      </c>
      <c r="S3" s="0" t="n">
        <v>50</v>
      </c>
      <c r="T3" s="0" t="n">
        <v>50</v>
      </c>
      <c r="U3" s="0" t="n">
        <v>42</v>
      </c>
      <c r="V3" s="0" t="n">
        <v>45</v>
      </c>
      <c r="W3" s="0" t="n">
        <v>4</v>
      </c>
      <c r="X3" s="0" t="n">
        <v>4</v>
      </c>
      <c r="Y3" s="0" t="n">
        <v>4.1</v>
      </c>
      <c r="Z3" s="0" t="n">
        <v>4.2</v>
      </c>
      <c r="AA3" s="0" t="n">
        <v>53</v>
      </c>
      <c r="AB3" s="0" t="n">
        <v>56</v>
      </c>
      <c r="AC3" s="0" t="n">
        <v>67</v>
      </c>
      <c r="AD3" s="0" t="n">
        <v>63</v>
      </c>
      <c r="AE3" s="14" t="n">
        <v>433</v>
      </c>
      <c r="AF3" s="14" t="n">
        <v>399.769230769231</v>
      </c>
      <c r="AG3" s="14" t="n">
        <v>383.472727272727</v>
      </c>
      <c r="AH3" s="14" t="n">
        <v>370.397435897436</v>
      </c>
      <c r="AI3" s="0" t="n">
        <v>55</v>
      </c>
      <c r="AJ3" s="0" t="n">
        <v>53</v>
      </c>
      <c r="AK3" s="0" t="n">
        <v>45</v>
      </c>
      <c r="AL3" s="0" t="n">
        <v>48</v>
      </c>
      <c r="AM3" s="0" t="n">
        <v>12</v>
      </c>
      <c r="AN3" s="15" t="n">
        <v>4.3</v>
      </c>
      <c r="AO3" s="0" t="n">
        <v>13.75</v>
      </c>
      <c r="AP3" s="0" t="n">
        <v>6.6</v>
      </c>
      <c r="AQ3" s="0" t="n">
        <v>11</v>
      </c>
      <c r="AR3" s="0" t="n">
        <v>12.1</v>
      </c>
      <c r="AS3" s="0" t="n">
        <v>11.55</v>
      </c>
    </row>
    <row r="4" customFormat="false" ht="12.75" hidden="false" customHeight="false" outlineLevel="0" collapsed="false">
      <c r="A4" s="0" t="s">
        <v>37</v>
      </c>
      <c r="B4" s="0" t="s">
        <v>9</v>
      </c>
      <c r="C4" s="0" t="n">
        <v>33</v>
      </c>
      <c r="D4" s="0" t="n">
        <v>200</v>
      </c>
      <c r="E4" s="0" t="n">
        <v>4.8</v>
      </c>
      <c r="F4" s="14" t="n">
        <v>46550</v>
      </c>
      <c r="G4" s="14" t="n">
        <f aca="false">F4*10.5%</f>
        <v>4887.75</v>
      </c>
      <c r="H4" s="16" t="n">
        <v>931</v>
      </c>
      <c r="I4" s="16" t="n">
        <v>15</v>
      </c>
      <c r="J4" s="16" t="n">
        <v>6547.41</v>
      </c>
      <c r="K4" s="0" t="n">
        <v>35</v>
      </c>
      <c r="L4" s="0" t="n">
        <f aca="false">K4+10</f>
        <v>45</v>
      </c>
      <c r="M4" s="0" t="n">
        <f aca="false">L4+10</f>
        <v>55</v>
      </c>
      <c r="N4" s="0" t="n">
        <f aca="false">M4+10</f>
        <v>65</v>
      </c>
      <c r="O4" s="0" t="n">
        <f aca="false">ROUNDUP(K4*1.1,0)</f>
        <v>39</v>
      </c>
      <c r="P4" s="0" t="n">
        <f aca="false">ROUNDUP(L4*1.1,0)</f>
        <v>50</v>
      </c>
      <c r="Q4" s="0" t="n">
        <f aca="false">ROUNDUP(M4*1.1,0)</f>
        <v>61</v>
      </c>
      <c r="R4" s="0" t="n">
        <f aca="false">ROUNDUP(N4*1.1,0)</f>
        <v>72</v>
      </c>
      <c r="S4" s="0" t="n">
        <v>80</v>
      </c>
      <c r="T4" s="0" t="n">
        <v>72</v>
      </c>
      <c r="U4" s="0" t="n">
        <v>77</v>
      </c>
      <c r="V4" s="0" t="n">
        <v>70</v>
      </c>
      <c r="W4" s="0" t="n">
        <v>4.2</v>
      </c>
      <c r="X4" s="0" t="n">
        <v>4</v>
      </c>
      <c r="Y4" s="0" t="n">
        <v>3.8</v>
      </c>
      <c r="Z4" s="0" t="n">
        <v>3.7</v>
      </c>
      <c r="AA4" s="0" t="n">
        <v>91</v>
      </c>
      <c r="AB4" s="0" t="n">
        <v>92</v>
      </c>
      <c r="AC4" s="0" t="n">
        <v>95</v>
      </c>
      <c r="AD4" s="0" t="n">
        <v>99</v>
      </c>
      <c r="AE4" s="14" t="n">
        <v>200</v>
      </c>
      <c r="AF4" s="14" t="n">
        <v>255.555555555556</v>
      </c>
      <c r="AG4" s="14" t="n">
        <v>309.090909090909</v>
      </c>
      <c r="AH4" s="14" t="n">
        <v>361.538461538462</v>
      </c>
      <c r="AI4" s="0" t="n">
        <v>33</v>
      </c>
      <c r="AJ4" s="0" t="n">
        <v>30</v>
      </c>
      <c r="AK4" s="0" t="n">
        <v>32</v>
      </c>
      <c r="AL4" s="0" t="n">
        <v>31</v>
      </c>
      <c r="AM4" s="0" t="n">
        <v>7</v>
      </c>
      <c r="AN4" s="15" t="n">
        <v>4.2</v>
      </c>
      <c r="AO4" s="0" t="n">
        <v>2.64</v>
      </c>
      <c r="AP4" s="0" t="n">
        <v>6.6</v>
      </c>
      <c r="AQ4" s="0" t="n">
        <v>6.27</v>
      </c>
      <c r="AR4" s="0" t="n">
        <v>4.62</v>
      </c>
      <c r="AS4" s="0" t="n">
        <v>12.87</v>
      </c>
    </row>
    <row r="5" customFormat="false" ht="12.75" hidden="false" customHeight="false" outlineLevel="0" collapsed="false">
      <c r="A5" s="0" t="s">
        <v>37</v>
      </c>
      <c r="B5" s="0" t="s">
        <v>48</v>
      </c>
      <c r="C5" s="0" t="n">
        <v>43</v>
      </c>
      <c r="D5" s="0" t="n">
        <v>187</v>
      </c>
      <c r="E5" s="0" t="n">
        <v>5.3</v>
      </c>
      <c r="F5" s="14" t="n">
        <v>49864</v>
      </c>
      <c r="G5" s="14" t="n">
        <f aca="false">F5*10.5%</f>
        <v>5235.72</v>
      </c>
      <c r="H5" s="14" t="n">
        <v>2493.2</v>
      </c>
      <c r="I5" s="14" t="n">
        <v>6</v>
      </c>
      <c r="J5" s="14" t="n">
        <v>5604.52</v>
      </c>
      <c r="K5" s="0" t="n">
        <v>18</v>
      </c>
      <c r="L5" s="0" t="n">
        <f aca="false">K5+10</f>
        <v>28</v>
      </c>
      <c r="M5" s="0" t="n">
        <f aca="false">L5+10</f>
        <v>38</v>
      </c>
      <c r="N5" s="0" t="n">
        <f aca="false">M5+10</f>
        <v>48</v>
      </c>
      <c r="O5" s="0" t="n">
        <f aca="false">ROUNDUP(K5*1.1,0)</f>
        <v>20</v>
      </c>
      <c r="P5" s="0" t="n">
        <f aca="false">ROUNDUP(L5*1.1,0)</f>
        <v>31</v>
      </c>
      <c r="Q5" s="0" t="n">
        <f aca="false">ROUNDUP(M5*1.1,0)</f>
        <v>42</v>
      </c>
      <c r="R5" s="0" t="n">
        <f aca="false">ROUNDUP(N5*1.1,0)</f>
        <v>53</v>
      </c>
      <c r="S5" s="0" t="n">
        <v>55</v>
      </c>
      <c r="T5" s="0" t="n">
        <v>60</v>
      </c>
      <c r="U5" s="0" t="n">
        <v>65</v>
      </c>
      <c r="V5" s="0" t="n">
        <v>60</v>
      </c>
      <c r="W5" s="0" t="n">
        <v>4.8</v>
      </c>
      <c r="X5" s="0" t="n">
        <v>4.5</v>
      </c>
      <c r="Y5" s="0" t="n">
        <v>4.3</v>
      </c>
      <c r="Z5" s="0" t="n">
        <v>4.5</v>
      </c>
      <c r="AA5" s="0" t="n">
        <v>80</v>
      </c>
      <c r="AB5" s="0" t="n">
        <v>77</v>
      </c>
      <c r="AC5" s="0" t="n">
        <v>72</v>
      </c>
      <c r="AD5" s="0" t="n">
        <v>78</v>
      </c>
      <c r="AE5" s="14" t="n">
        <v>187</v>
      </c>
      <c r="AF5" s="14" t="n">
        <v>220.214285714286</v>
      </c>
      <c r="AG5" s="14" t="n">
        <v>262.263157894737</v>
      </c>
      <c r="AH5" s="14" t="n">
        <v>307.625</v>
      </c>
      <c r="AI5" s="0" t="n">
        <v>43</v>
      </c>
      <c r="AJ5" s="0" t="n">
        <v>45</v>
      </c>
      <c r="AK5" s="0" t="n">
        <v>45</v>
      </c>
      <c r="AL5" s="0" t="n">
        <v>42</v>
      </c>
      <c r="AM5" s="0" t="n">
        <v>4</v>
      </c>
      <c r="AN5" s="15" t="n">
        <v>4.1</v>
      </c>
      <c r="AO5" s="0" t="n">
        <v>14.19</v>
      </c>
      <c r="AP5" s="0" t="n">
        <v>12.47</v>
      </c>
      <c r="AQ5" s="0" t="n">
        <v>3.01</v>
      </c>
      <c r="AR5" s="0" t="n">
        <v>3.87</v>
      </c>
      <c r="AS5" s="0" t="n">
        <v>9.46</v>
      </c>
    </row>
    <row r="6" customFormat="false" ht="12.75" hidden="false" customHeight="false" outlineLevel="0" collapsed="false">
      <c r="A6" s="0" t="s">
        <v>42</v>
      </c>
      <c r="B6" s="0" t="s">
        <v>35</v>
      </c>
      <c r="C6" s="0" t="n">
        <v>33</v>
      </c>
      <c r="D6" s="0" t="n">
        <v>198</v>
      </c>
      <c r="E6" s="0" t="n">
        <v>6.8</v>
      </c>
      <c r="F6" s="14" t="n">
        <v>41234</v>
      </c>
      <c r="G6" s="14" t="n">
        <f aca="false">F6*10.5%</f>
        <v>4329.57</v>
      </c>
      <c r="H6" s="16" t="n">
        <v>2886.38</v>
      </c>
      <c r="I6" s="16" t="n">
        <v>17</v>
      </c>
      <c r="J6" s="16" t="n">
        <v>7680</v>
      </c>
      <c r="K6" s="0" t="n">
        <v>30</v>
      </c>
      <c r="L6" s="0" t="n">
        <f aca="false">K6+10</f>
        <v>40</v>
      </c>
      <c r="M6" s="0" t="n">
        <f aca="false">L6+10</f>
        <v>50</v>
      </c>
      <c r="N6" s="0" t="n">
        <f aca="false">M6+10</f>
        <v>60</v>
      </c>
      <c r="O6" s="0" t="n">
        <f aca="false">ROUNDUP(K6*1.1,0)</f>
        <v>33</v>
      </c>
      <c r="P6" s="0" t="n">
        <f aca="false">ROUNDUP(L6*1.1,0)</f>
        <v>44</v>
      </c>
      <c r="Q6" s="0" t="n">
        <f aca="false">ROUNDUP(M6*1.1,0)</f>
        <v>55</v>
      </c>
      <c r="R6" s="0" t="n">
        <f aca="false">ROUNDUP(N6*1.1,0)</f>
        <v>66</v>
      </c>
      <c r="S6" s="0" t="n">
        <v>20</v>
      </c>
      <c r="T6" s="0" t="n">
        <v>25</v>
      </c>
      <c r="U6" s="0" t="n">
        <v>28</v>
      </c>
      <c r="V6" s="0" t="n">
        <v>30</v>
      </c>
      <c r="W6" s="0" t="n">
        <v>4.2</v>
      </c>
      <c r="X6" s="0" t="n">
        <v>4</v>
      </c>
      <c r="Y6" s="0" t="n">
        <v>4.1</v>
      </c>
      <c r="Z6" s="0" t="n">
        <v>4.4</v>
      </c>
      <c r="AA6" s="0" t="n">
        <v>35</v>
      </c>
      <c r="AB6" s="0" t="n">
        <v>31</v>
      </c>
      <c r="AC6" s="0" t="n">
        <v>28</v>
      </c>
      <c r="AD6" s="0" t="n">
        <v>27</v>
      </c>
      <c r="AE6" s="14" t="n">
        <v>198</v>
      </c>
      <c r="AF6" s="14" t="n">
        <v>248.5</v>
      </c>
      <c r="AG6" s="14" t="n">
        <v>298.8</v>
      </c>
      <c r="AH6" s="14" t="n">
        <v>349</v>
      </c>
      <c r="AI6" s="0" t="n">
        <v>33</v>
      </c>
      <c r="AJ6" s="0" t="n">
        <v>38</v>
      </c>
      <c r="AK6" s="0" t="n">
        <v>35</v>
      </c>
      <c r="AL6" s="0" t="n">
        <v>30</v>
      </c>
      <c r="AM6" s="0" t="n">
        <v>6</v>
      </c>
      <c r="AN6" s="15" t="n">
        <v>4</v>
      </c>
      <c r="AO6" s="0" t="n">
        <v>8.91</v>
      </c>
      <c r="AP6" s="0" t="n">
        <v>3.3</v>
      </c>
      <c r="AQ6" s="0" t="n">
        <v>4.95</v>
      </c>
      <c r="AR6" s="0" t="n">
        <v>2.64</v>
      </c>
      <c r="AS6" s="0" t="n">
        <v>13.2</v>
      </c>
    </row>
    <row r="7" customFormat="false" ht="12.75" hidden="false" customHeight="false" outlineLevel="0" collapsed="false">
      <c r="A7" s="0" t="s">
        <v>42</v>
      </c>
      <c r="B7" s="0" t="s">
        <v>40</v>
      </c>
      <c r="C7" s="0" t="n">
        <v>23</v>
      </c>
      <c r="D7" s="0" t="n">
        <v>133</v>
      </c>
      <c r="E7" s="0" t="n">
        <v>5.9</v>
      </c>
      <c r="F7" s="14" t="n">
        <v>37886</v>
      </c>
      <c r="G7" s="14" t="n">
        <f aca="false">F7*10.5%</f>
        <v>3978.03</v>
      </c>
      <c r="H7" s="16" t="n">
        <v>5682.9</v>
      </c>
      <c r="I7" s="16" t="n">
        <v>28</v>
      </c>
      <c r="J7" s="16" t="n">
        <v>4678</v>
      </c>
      <c r="K7" s="0" t="n">
        <v>45</v>
      </c>
      <c r="L7" s="0" t="n">
        <f aca="false">K7+10</f>
        <v>55</v>
      </c>
      <c r="M7" s="0" t="n">
        <f aca="false">L7+10</f>
        <v>65</v>
      </c>
      <c r="N7" s="0" t="n">
        <f aca="false">M7+10</f>
        <v>75</v>
      </c>
      <c r="O7" s="0" t="n">
        <f aca="false">ROUNDUP(K7*1.1,0)</f>
        <v>50</v>
      </c>
      <c r="P7" s="0" t="n">
        <f aca="false">ROUNDUP(L7*1.1,0)</f>
        <v>61</v>
      </c>
      <c r="Q7" s="0" t="n">
        <f aca="false">ROUNDUP(M7*1.1,0)</f>
        <v>72</v>
      </c>
      <c r="R7" s="0" t="n">
        <f aca="false">ROUNDUP(N7*1.1,0)</f>
        <v>83</v>
      </c>
      <c r="S7" s="0" t="n">
        <v>45</v>
      </c>
      <c r="T7" s="0" t="n">
        <v>30</v>
      </c>
      <c r="U7" s="0" t="n">
        <v>35</v>
      </c>
      <c r="V7" s="0" t="n">
        <v>30</v>
      </c>
      <c r="W7" s="0" t="n">
        <v>3.7</v>
      </c>
      <c r="X7" s="0" t="n">
        <v>3.6</v>
      </c>
      <c r="Y7" s="0" t="n">
        <v>3.4</v>
      </c>
      <c r="Z7" s="0" t="n">
        <v>3.2</v>
      </c>
      <c r="AA7" s="0" t="n">
        <v>45</v>
      </c>
      <c r="AB7" s="0" t="n">
        <v>71</v>
      </c>
      <c r="AC7" s="0" t="n">
        <v>62</v>
      </c>
      <c r="AD7" s="0" t="n">
        <v>72</v>
      </c>
      <c r="AE7" s="14" t="n">
        <v>133</v>
      </c>
      <c r="AF7" s="14" t="n">
        <v>208.818181818182</v>
      </c>
      <c r="AG7" s="14" t="n">
        <v>276.692307692308</v>
      </c>
      <c r="AH7" s="14" t="n">
        <v>339.8</v>
      </c>
      <c r="AI7" s="0" t="n">
        <v>23</v>
      </c>
      <c r="AJ7" s="0" t="n">
        <v>15</v>
      </c>
      <c r="AK7" s="0" t="n">
        <v>18</v>
      </c>
      <c r="AL7" s="0" t="n">
        <v>16</v>
      </c>
      <c r="AM7" s="0" t="n">
        <v>5</v>
      </c>
      <c r="AN7" s="15" t="n">
        <v>3.4</v>
      </c>
      <c r="AO7" s="0" t="n">
        <v>4.14</v>
      </c>
      <c r="AP7" s="0" t="n">
        <v>2.99</v>
      </c>
      <c r="AQ7" s="0" t="n">
        <v>5.52</v>
      </c>
      <c r="AR7" s="0" t="n">
        <v>7.59</v>
      </c>
      <c r="AS7" s="0" t="n">
        <v>2.76</v>
      </c>
    </row>
    <row r="8" customFormat="false" ht="12.75" hidden="false" customHeight="false" outlineLevel="0" collapsed="false">
      <c r="A8" s="0" t="s">
        <v>42</v>
      </c>
      <c r="B8" s="0" t="s">
        <v>9</v>
      </c>
      <c r="C8" s="0" t="n">
        <v>13</v>
      </c>
      <c r="D8" s="0" t="n">
        <v>87</v>
      </c>
      <c r="E8" s="0" t="n">
        <v>3.8</v>
      </c>
      <c r="F8" s="14" t="n">
        <v>35985</v>
      </c>
      <c r="G8" s="14" t="n">
        <f aca="false">F8*10.5%</f>
        <v>3778.425</v>
      </c>
      <c r="H8" s="16" t="n">
        <v>719.7</v>
      </c>
      <c r="I8" s="16" t="n">
        <v>15</v>
      </c>
      <c r="J8" s="16" t="n">
        <v>3790</v>
      </c>
      <c r="K8" s="0" t="n">
        <v>70</v>
      </c>
      <c r="L8" s="0" t="n">
        <v>77</v>
      </c>
      <c r="M8" s="0" t="n">
        <v>88</v>
      </c>
      <c r="N8" s="0" t="n">
        <f aca="false">M8+10</f>
        <v>98</v>
      </c>
      <c r="O8" s="0" t="n">
        <f aca="false">ROUNDUP(K8*1.1,0)</f>
        <v>77</v>
      </c>
      <c r="P8" s="0" t="n">
        <f aca="false">ROUNDUP(L8*1.1,0)</f>
        <v>85</v>
      </c>
      <c r="Q8" s="0" t="n">
        <f aca="false">ROUNDUP(M8*1.1,0)</f>
        <v>97</v>
      </c>
      <c r="R8" s="0" t="n">
        <f aca="false">ROUNDUP(N8*1.1,0)</f>
        <v>108</v>
      </c>
      <c r="S8" s="0" t="n">
        <v>67</v>
      </c>
      <c r="T8" s="0" t="n">
        <v>67</v>
      </c>
      <c r="U8" s="0" t="n">
        <v>70</v>
      </c>
      <c r="V8" s="0" t="n">
        <v>72</v>
      </c>
      <c r="W8" s="0" t="n">
        <v>4.3</v>
      </c>
      <c r="X8" s="0" t="n">
        <v>4</v>
      </c>
      <c r="Y8" s="0" t="n">
        <v>4.2</v>
      </c>
      <c r="Z8" s="0" t="n">
        <v>4.1</v>
      </c>
      <c r="AA8" s="0" t="n">
        <v>85</v>
      </c>
      <c r="AB8" s="0" t="n">
        <v>88</v>
      </c>
      <c r="AC8" s="0" t="n">
        <v>85</v>
      </c>
      <c r="AD8" s="0" t="n">
        <v>83</v>
      </c>
      <c r="AE8" s="14" t="n">
        <v>87</v>
      </c>
      <c r="AF8" s="14" t="n">
        <v>179.090909090909</v>
      </c>
      <c r="AG8" s="14" t="n">
        <v>256.704545454545</v>
      </c>
      <c r="AH8" s="14" t="n">
        <v>330.510204081633</v>
      </c>
      <c r="AI8" s="0" t="n">
        <v>13</v>
      </c>
      <c r="AJ8" s="0" t="n">
        <v>13</v>
      </c>
      <c r="AK8" s="0" t="n">
        <v>14</v>
      </c>
      <c r="AL8" s="0" t="n">
        <v>13</v>
      </c>
      <c r="AM8" s="0" t="n">
        <v>4</v>
      </c>
      <c r="AN8" s="15" t="n">
        <v>3.8</v>
      </c>
      <c r="AO8" s="0" t="n">
        <v>2.47</v>
      </c>
      <c r="AP8" s="0" t="n">
        <v>2.21</v>
      </c>
      <c r="AQ8" s="0" t="n">
        <v>1.43</v>
      </c>
      <c r="AR8" s="0" t="n">
        <v>1.3</v>
      </c>
      <c r="AS8" s="0" t="n">
        <v>5.59</v>
      </c>
    </row>
    <row r="9" customFormat="false" ht="12.75" hidden="false" customHeight="false" outlineLevel="0" collapsed="false">
      <c r="A9" s="0" t="s">
        <v>42</v>
      </c>
      <c r="B9" s="0" t="s">
        <v>48</v>
      </c>
      <c r="C9" s="0" t="n">
        <v>12</v>
      </c>
      <c r="D9" s="0" t="n">
        <v>90</v>
      </c>
      <c r="E9" s="0" t="n">
        <v>2.9</v>
      </c>
      <c r="F9" s="14" t="n">
        <v>33459</v>
      </c>
      <c r="G9" s="14" t="n">
        <f aca="false">F9*10.5%</f>
        <v>3513.195</v>
      </c>
      <c r="H9" s="14" t="n">
        <v>1672.95</v>
      </c>
      <c r="I9" s="14" t="n">
        <v>28</v>
      </c>
      <c r="J9" s="14" t="n">
        <v>5789</v>
      </c>
      <c r="K9" s="0" t="n">
        <v>33</v>
      </c>
      <c r="L9" s="0" t="n">
        <f aca="false">K9+10</f>
        <v>43</v>
      </c>
      <c r="M9" s="0" t="n">
        <v>77</v>
      </c>
      <c r="N9" s="0" t="n">
        <v>86</v>
      </c>
      <c r="O9" s="0" t="n">
        <f aca="false">ROUNDUP(K9*1.1,0)</f>
        <v>37</v>
      </c>
      <c r="P9" s="0" t="n">
        <f aca="false">ROUNDUP(L9*1.1,0)</f>
        <v>48</v>
      </c>
      <c r="Q9" s="0" t="n">
        <f aca="false">ROUNDUP(M9*1.1,0)</f>
        <v>85</v>
      </c>
      <c r="R9" s="0" t="n">
        <f aca="false">ROUNDUP(N9*1.1,0)</f>
        <v>95</v>
      </c>
      <c r="S9" s="0" t="n">
        <v>54</v>
      </c>
      <c r="T9" s="0" t="n">
        <v>54</v>
      </c>
      <c r="U9" s="0" t="n">
        <v>57</v>
      </c>
      <c r="V9" s="0" t="n">
        <v>59</v>
      </c>
      <c r="W9" s="0" t="n">
        <v>4</v>
      </c>
      <c r="X9" s="0" t="n">
        <v>3.8</v>
      </c>
      <c r="Y9" s="0" t="n">
        <v>4</v>
      </c>
      <c r="Z9" s="0" t="n">
        <v>4.2</v>
      </c>
      <c r="AA9" s="0" t="n">
        <v>80</v>
      </c>
      <c r="AB9" s="0" t="n">
        <v>83</v>
      </c>
      <c r="AC9" s="0" t="n">
        <v>79</v>
      </c>
      <c r="AD9" s="0" t="n">
        <v>77</v>
      </c>
      <c r="AE9" s="14" t="n">
        <v>90</v>
      </c>
      <c r="AF9" s="14" t="n">
        <v>169.06976744186</v>
      </c>
      <c r="AG9" s="14" t="n">
        <v>194.415584415584</v>
      </c>
      <c r="AH9" s="14" t="n">
        <v>274.06976744186</v>
      </c>
      <c r="AI9" s="0" t="n">
        <v>12</v>
      </c>
      <c r="AJ9" s="0" t="n">
        <v>12</v>
      </c>
      <c r="AK9" s="0" t="n">
        <v>13</v>
      </c>
      <c r="AL9" s="0" t="n">
        <v>13</v>
      </c>
      <c r="AM9" s="0" t="n">
        <v>3</v>
      </c>
      <c r="AN9" s="15" t="n">
        <v>3.6</v>
      </c>
      <c r="AO9" s="0" t="n">
        <v>0.96</v>
      </c>
      <c r="AP9" s="0" t="n">
        <v>2.52</v>
      </c>
      <c r="AQ9" s="0" t="n">
        <v>3.6</v>
      </c>
      <c r="AR9" s="0" t="n">
        <v>3.6</v>
      </c>
      <c r="AS9" s="0" t="n">
        <v>1.32</v>
      </c>
    </row>
    <row r="10" customFormat="false" ht="12.75" hidden="false" customHeight="false" outlineLevel="0" collapsed="false">
      <c r="A10" s="0" t="s">
        <v>45</v>
      </c>
      <c r="B10" s="0" t="s">
        <v>35</v>
      </c>
      <c r="C10" s="0" t="n">
        <v>58</v>
      </c>
      <c r="D10" s="0" t="n">
        <v>236</v>
      </c>
      <c r="E10" s="0" t="n">
        <v>1.8</v>
      </c>
      <c r="F10" s="14" t="n">
        <v>28567</v>
      </c>
      <c r="G10" s="14" t="n">
        <f aca="false">F10*10.5%</f>
        <v>2999.535</v>
      </c>
      <c r="H10" s="16" t="n">
        <v>285.67</v>
      </c>
      <c r="I10" s="16" t="n">
        <v>21</v>
      </c>
      <c r="J10" s="16" t="n">
        <v>6787</v>
      </c>
      <c r="K10" s="0" t="n">
        <v>35</v>
      </c>
      <c r="L10" s="0" t="n">
        <f aca="false">K10+10</f>
        <v>45</v>
      </c>
      <c r="M10" s="0" t="n">
        <v>60</v>
      </c>
      <c r="N10" s="0" t="n">
        <f aca="false">M10+10</f>
        <v>70</v>
      </c>
      <c r="O10" s="0" t="n">
        <f aca="false">ROUNDUP(K10*1.1,0)</f>
        <v>39</v>
      </c>
      <c r="P10" s="0" t="n">
        <f aca="false">ROUNDUP(L10*1.1,0)</f>
        <v>50</v>
      </c>
      <c r="Q10" s="0" t="n">
        <f aca="false">ROUNDUP(M10*1.1,0)</f>
        <v>66</v>
      </c>
      <c r="R10" s="0" t="n">
        <f aca="false">ROUNDUP(N10*1.1,0)</f>
        <v>77</v>
      </c>
      <c r="S10" s="0" t="n">
        <v>42</v>
      </c>
      <c r="T10" s="0" t="n">
        <v>42</v>
      </c>
      <c r="U10" s="0" t="n">
        <v>40</v>
      </c>
      <c r="V10" s="0" t="n">
        <v>40</v>
      </c>
      <c r="W10" s="0" t="n">
        <v>2.8</v>
      </c>
      <c r="X10" s="0" t="n">
        <v>3</v>
      </c>
      <c r="Y10" s="0" t="n">
        <v>3.5</v>
      </c>
      <c r="Z10" s="0" t="n">
        <v>3.3</v>
      </c>
      <c r="AA10" s="0" t="n">
        <v>43</v>
      </c>
      <c r="AB10" s="0" t="n">
        <v>46</v>
      </c>
      <c r="AC10" s="0" t="n">
        <v>49</v>
      </c>
      <c r="AD10" s="0" t="n">
        <v>49</v>
      </c>
      <c r="AE10" s="14" t="n">
        <v>236</v>
      </c>
      <c r="AF10" s="14" t="n">
        <v>283.555555555556</v>
      </c>
      <c r="AG10" s="14" t="n">
        <v>312.666666666667</v>
      </c>
      <c r="AH10" s="14" t="n">
        <v>368</v>
      </c>
      <c r="AI10" s="0" t="n">
        <v>58</v>
      </c>
      <c r="AJ10" s="0" t="n">
        <v>55</v>
      </c>
      <c r="AK10" s="0" t="n">
        <v>52</v>
      </c>
      <c r="AL10" s="0" t="n">
        <v>52</v>
      </c>
      <c r="AM10" s="0" t="n">
        <v>6</v>
      </c>
      <c r="AN10" s="15" t="n">
        <v>3.9</v>
      </c>
      <c r="AO10" s="0" t="n">
        <v>17.4</v>
      </c>
      <c r="AP10" s="0" t="n">
        <v>4.64</v>
      </c>
      <c r="AQ10" s="0" t="n">
        <v>6.38</v>
      </c>
      <c r="AR10" s="0" t="n">
        <v>6.38</v>
      </c>
      <c r="AS10" s="0" t="n">
        <v>23.2</v>
      </c>
    </row>
    <row r="11" customFormat="false" ht="12.75" hidden="false" customHeight="false" outlineLevel="0" collapsed="false">
      <c r="A11" s="0" t="s">
        <v>45</v>
      </c>
      <c r="B11" s="0" t="s">
        <v>40</v>
      </c>
      <c r="C11" s="0" t="n">
        <v>35</v>
      </c>
      <c r="D11" s="0" t="n">
        <v>177</v>
      </c>
      <c r="E11" s="0" t="n">
        <v>4.9</v>
      </c>
      <c r="F11" s="14" t="n">
        <v>29889</v>
      </c>
      <c r="G11" s="14" t="n">
        <f aca="false">F11*10.5%</f>
        <v>3138.345</v>
      </c>
      <c r="H11" s="16" t="n">
        <v>2092.23</v>
      </c>
      <c r="I11" s="16" t="n">
        <v>12</v>
      </c>
      <c r="J11" s="16" t="n">
        <v>4567</v>
      </c>
      <c r="K11" s="0" t="n">
        <v>25</v>
      </c>
      <c r="L11" s="0" t="n">
        <f aca="false">K11+10</f>
        <v>35</v>
      </c>
      <c r="M11" s="0" t="n">
        <v>66</v>
      </c>
      <c r="N11" s="0" t="n">
        <v>70</v>
      </c>
      <c r="O11" s="0" t="n">
        <f aca="false">ROUNDUP(K11*1.1,0)</f>
        <v>28</v>
      </c>
      <c r="P11" s="0" t="n">
        <f aca="false">ROUNDUP(L11*1.1,0)</f>
        <v>39</v>
      </c>
      <c r="Q11" s="0" t="n">
        <f aca="false">ROUNDUP(M11*1.1,0)</f>
        <v>73</v>
      </c>
      <c r="R11" s="0" t="n">
        <f aca="false">ROUNDUP(N11*1.1,0)</f>
        <v>77</v>
      </c>
      <c r="S11" s="0" t="n">
        <v>45</v>
      </c>
      <c r="T11" s="0" t="n">
        <v>45</v>
      </c>
      <c r="U11" s="0" t="n">
        <v>50</v>
      </c>
      <c r="V11" s="0" t="n">
        <v>53</v>
      </c>
      <c r="W11" s="0" t="n">
        <v>3.7</v>
      </c>
      <c r="X11" s="0" t="n">
        <v>3.9</v>
      </c>
      <c r="Y11" s="0" t="n">
        <v>3.4</v>
      </c>
      <c r="Z11" s="0" t="n">
        <v>3.2</v>
      </c>
      <c r="AA11" s="0" t="n">
        <v>53</v>
      </c>
      <c r="AB11" s="0" t="n">
        <v>56</v>
      </c>
      <c r="AC11" s="0" t="n">
        <v>51</v>
      </c>
      <c r="AD11" s="0" t="n">
        <v>49</v>
      </c>
      <c r="AE11" s="14" t="n">
        <v>177</v>
      </c>
      <c r="AF11" s="14" t="n">
        <v>226.428571428571</v>
      </c>
      <c r="AG11" s="14" t="n">
        <v>220.075757575758</v>
      </c>
      <c r="AH11" s="14" t="n">
        <v>307.5</v>
      </c>
      <c r="AI11" s="0" t="n">
        <v>35</v>
      </c>
      <c r="AJ11" s="0" t="n">
        <v>34</v>
      </c>
      <c r="AK11" s="0" t="n">
        <v>28</v>
      </c>
      <c r="AL11" s="0" t="n">
        <v>29</v>
      </c>
      <c r="AM11" s="0" t="n">
        <v>5</v>
      </c>
      <c r="AN11" s="15" t="n">
        <v>4.3</v>
      </c>
      <c r="AO11" s="0" t="n">
        <v>10.85</v>
      </c>
      <c r="AP11" s="0" t="n">
        <v>9.1</v>
      </c>
      <c r="AQ11" s="0" t="n">
        <v>4.2</v>
      </c>
      <c r="AR11" s="0" t="n">
        <v>7.7</v>
      </c>
      <c r="AS11" s="0" t="n">
        <v>3.15</v>
      </c>
    </row>
    <row r="12" customFormat="false" ht="12.75" hidden="false" customHeight="false" outlineLevel="0" collapsed="false">
      <c r="A12" s="0" t="s">
        <v>45</v>
      </c>
      <c r="B12" s="0" t="s">
        <v>9</v>
      </c>
      <c r="C12" s="0" t="n">
        <v>16</v>
      </c>
      <c r="D12" s="0" t="n">
        <v>88</v>
      </c>
      <c r="E12" s="0" t="n">
        <v>3</v>
      </c>
      <c r="F12" s="14" t="n">
        <v>31009</v>
      </c>
      <c r="G12" s="14" t="n">
        <f aca="false">F12*10.5%</f>
        <v>3255.945</v>
      </c>
      <c r="H12" s="16" t="n">
        <v>2170.63</v>
      </c>
      <c r="I12" s="16" t="n">
        <v>18</v>
      </c>
      <c r="J12" s="16" t="n">
        <v>3896</v>
      </c>
      <c r="K12" s="0" t="n">
        <v>25</v>
      </c>
      <c r="L12" s="0" t="n">
        <v>50</v>
      </c>
      <c r="M12" s="0" t="n">
        <v>73</v>
      </c>
      <c r="N12" s="0" t="n">
        <f aca="false">M12+10</f>
        <v>83</v>
      </c>
      <c r="O12" s="0" t="n">
        <f aca="false">ROUNDUP(K12*1.1,0)</f>
        <v>28</v>
      </c>
      <c r="P12" s="0" t="n">
        <f aca="false">ROUNDUP(L12*1.1,0)</f>
        <v>55</v>
      </c>
      <c r="Q12" s="0" t="n">
        <f aca="false">ROUNDUP(M12*1.1,0)</f>
        <v>81</v>
      </c>
      <c r="R12" s="0" t="n">
        <f aca="false">ROUNDUP(N12*1.1,0)</f>
        <v>92</v>
      </c>
      <c r="S12" s="0" t="n">
        <v>21</v>
      </c>
      <c r="T12" s="0" t="n">
        <v>21</v>
      </c>
      <c r="U12" s="0" t="n">
        <v>25</v>
      </c>
      <c r="V12" s="0" t="n">
        <v>29</v>
      </c>
      <c r="W12" s="0" t="n">
        <v>4</v>
      </c>
      <c r="X12" s="0" t="n">
        <v>3</v>
      </c>
      <c r="Y12" s="0" t="n">
        <v>3.5</v>
      </c>
      <c r="Z12" s="0" t="n">
        <v>3.9</v>
      </c>
      <c r="AA12" s="0" t="n">
        <v>93</v>
      </c>
      <c r="AB12" s="0" t="n">
        <v>96</v>
      </c>
      <c r="AC12" s="0" t="n">
        <v>82</v>
      </c>
      <c r="AD12" s="0" t="n">
        <v>72</v>
      </c>
      <c r="AE12" s="14" t="n">
        <v>88</v>
      </c>
      <c r="AF12" s="14" t="n">
        <v>144</v>
      </c>
      <c r="AG12" s="14" t="n">
        <v>198.630136986301</v>
      </c>
      <c r="AH12" s="14" t="n">
        <v>274.698795180723</v>
      </c>
      <c r="AI12" s="0" t="n">
        <v>16</v>
      </c>
      <c r="AJ12" s="0" t="n">
        <v>16</v>
      </c>
      <c r="AK12" s="0" t="n">
        <v>18</v>
      </c>
      <c r="AL12" s="0" t="n">
        <v>21</v>
      </c>
      <c r="AM12" s="0" t="n">
        <v>3</v>
      </c>
      <c r="AN12" s="15" t="n">
        <v>3.7</v>
      </c>
      <c r="AO12" s="0" t="n">
        <v>4.8</v>
      </c>
      <c r="AP12" s="0" t="n">
        <v>1.76</v>
      </c>
      <c r="AQ12" s="0" t="n">
        <v>4.48</v>
      </c>
      <c r="AR12" s="0" t="n">
        <v>2.88</v>
      </c>
      <c r="AS12" s="0" t="n">
        <v>2.08</v>
      </c>
    </row>
    <row r="13" customFormat="false" ht="12.75" hidden="false" customHeight="false" outlineLevel="0" collapsed="false">
      <c r="A13" s="0" t="s">
        <v>45</v>
      </c>
      <c r="B13" s="0" t="s">
        <v>48</v>
      </c>
      <c r="C13" s="0" t="n">
        <v>9</v>
      </c>
      <c r="D13" s="0" t="n">
        <v>34</v>
      </c>
      <c r="E13" s="0" t="n">
        <v>2</v>
      </c>
      <c r="F13" s="14" t="n">
        <v>27056</v>
      </c>
      <c r="G13" s="14" t="n">
        <f aca="false">F13*10.5%</f>
        <v>2840.88</v>
      </c>
      <c r="H13" s="16" t="n">
        <v>270.56</v>
      </c>
      <c r="I13" s="16" t="n">
        <v>23</v>
      </c>
      <c r="J13" s="16" t="n">
        <v>2978</v>
      </c>
      <c r="K13" s="0" t="n">
        <v>25</v>
      </c>
      <c r="L13" s="0" t="n">
        <v>60</v>
      </c>
      <c r="M13" s="0" t="n">
        <f aca="false">L13+10</f>
        <v>70</v>
      </c>
      <c r="N13" s="0" t="n">
        <v>88</v>
      </c>
      <c r="O13" s="0" t="n">
        <f aca="false">ROUNDUP(K13*1.1,0)</f>
        <v>28</v>
      </c>
      <c r="P13" s="0" t="n">
        <f aca="false">ROUNDUP(L13*1.1,0)</f>
        <v>66</v>
      </c>
      <c r="Q13" s="0" t="n">
        <f aca="false">ROUNDUP(M13*1.1,0)</f>
        <v>77</v>
      </c>
      <c r="R13" s="0" t="n">
        <f aca="false">ROUNDUP(N13*1.1,0)</f>
        <v>97</v>
      </c>
      <c r="S13" s="0" t="n">
        <v>59</v>
      </c>
      <c r="T13" s="0" t="n">
        <v>61</v>
      </c>
      <c r="U13" s="0" t="n">
        <v>63</v>
      </c>
      <c r="V13" s="0" t="n">
        <v>60</v>
      </c>
      <c r="W13" s="0" t="n">
        <v>4.2</v>
      </c>
      <c r="X13" s="0" t="n">
        <v>4.8</v>
      </c>
      <c r="Y13" s="0" t="n">
        <v>4.1</v>
      </c>
      <c r="Z13" s="0" t="n">
        <v>4.4</v>
      </c>
      <c r="AA13" s="0" t="n">
        <v>88</v>
      </c>
      <c r="AB13" s="0" t="n">
        <v>89</v>
      </c>
      <c r="AC13" s="0" t="n">
        <v>87</v>
      </c>
      <c r="AD13" s="0" t="n">
        <v>92</v>
      </c>
      <c r="AE13" s="14" t="n">
        <v>34</v>
      </c>
      <c r="AF13" s="14" t="n">
        <v>114.166666666667</v>
      </c>
      <c r="AG13" s="14" t="n">
        <v>197.857142857143</v>
      </c>
      <c r="AH13" s="14" t="n">
        <v>257.386363636364</v>
      </c>
      <c r="AI13" s="0" t="n">
        <v>9</v>
      </c>
      <c r="AJ13" s="0" t="n">
        <v>8</v>
      </c>
      <c r="AK13" s="0" t="n">
        <v>9</v>
      </c>
      <c r="AL13" s="0" t="n">
        <v>7</v>
      </c>
      <c r="AM13" s="0" t="n">
        <v>2</v>
      </c>
      <c r="AN13" s="15" t="n">
        <v>4.5</v>
      </c>
      <c r="AO13" s="0" t="n">
        <v>1.53</v>
      </c>
      <c r="AP13" s="0" t="n">
        <v>2.34</v>
      </c>
      <c r="AQ13" s="0" t="n">
        <v>1.89</v>
      </c>
      <c r="AR13" s="0" t="n">
        <v>1.98</v>
      </c>
      <c r="AS13" s="0" t="n">
        <v>1.26</v>
      </c>
    </row>
    <row r="14" customFormat="false" ht="12.75" hidden="false" customHeight="false" outlineLevel="0" collapsed="false">
      <c r="A14" s="0" t="s">
        <v>49</v>
      </c>
      <c r="B14" s="0" t="s">
        <v>35</v>
      </c>
      <c r="C14" s="0" t="n">
        <v>44</v>
      </c>
      <c r="D14" s="0" t="n">
        <v>184</v>
      </c>
      <c r="E14" s="0" t="n">
        <v>3.9</v>
      </c>
      <c r="F14" s="14" t="n">
        <v>36789</v>
      </c>
      <c r="G14" s="14" t="n">
        <f aca="false">F14*10.5%</f>
        <v>3862.845</v>
      </c>
      <c r="H14" s="14" t="n">
        <v>1839.45</v>
      </c>
      <c r="I14" s="14" t="n">
        <v>19</v>
      </c>
      <c r="J14" s="14" t="n">
        <v>3890</v>
      </c>
      <c r="K14" s="0" t="n">
        <v>18</v>
      </c>
      <c r="L14" s="0" t="n">
        <v>40</v>
      </c>
      <c r="M14" s="0" t="n">
        <f aca="false">L14+10</f>
        <v>50</v>
      </c>
      <c r="N14" s="0" t="n">
        <v>80</v>
      </c>
      <c r="O14" s="0" t="n">
        <f aca="false">ROUNDUP(K14*1.3,0)</f>
        <v>24</v>
      </c>
      <c r="P14" s="0" t="n">
        <f aca="false">ROUNDUP(L14*1.3,0)</f>
        <v>52</v>
      </c>
      <c r="Q14" s="0" t="n">
        <f aca="false">ROUNDUP(M14*1.3,0)</f>
        <v>65</v>
      </c>
      <c r="R14" s="0" t="n">
        <v>88</v>
      </c>
      <c r="S14" s="0" t="n">
        <v>8</v>
      </c>
      <c r="T14" s="0" t="n">
        <v>12</v>
      </c>
      <c r="U14" s="0" t="n">
        <v>15</v>
      </c>
      <c r="V14" s="0" t="n">
        <v>18</v>
      </c>
      <c r="W14" s="0" t="n">
        <v>3</v>
      </c>
      <c r="X14" s="0" t="n">
        <v>3.5</v>
      </c>
      <c r="Y14" s="0" t="n">
        <v>3.6</v>
      </c>
      <c r="Z14" s="0" t="n">
        <v>3.4</v>
      </c>
      <c r="AA14" s="0" t="n">
        <v>50</v>
      </c>
      <c r="AB14" s="0" t="n">
        <v>37</v>
      </c>
      <c r="AC14" s="0" t="n">
        <v>31</v>
      </c>
      <c r="AD14" s="0" t="n">
        <v>27</v>
      </c>
      <c r="AE14" s="14" t="n">
        <v>184</v>
      </c>
      <c r="AF14" s="14" t="n">
        <v>182.8</v>
      </c>
      <c r="AG14" s="14" t="n">
        <v>246.24</v>
      </c>
      <c r="AH14" s="14" t="n">
        <v>253.9</v>
      </c>
      <c r="AI14" s="0" t="n">
        <v>44</v>
      </c>
      <c r="AJ14" s="0" t="n">
        <v>45</v>
      </c>
      <c r="AK14" s="0" t="n">
        <v>44</v>
      </c>
      <c r="AL14" s="0" t="n">
        <v>40</v>
      </c>
      <c r="AM14" s="0" t="n">
        <v>4</v>
      </c>
      <c r="AN14" s="15" t="n">
        <v>4</v>
      </c>
      <c r="AO14" s="0" t="n">
        <v>8</v>
      </c>
      <c r="AP14" s="0" t="n">
        <v>15</v>
      </c>
      <c r="AQ14" s="0" t="n">
        <v>14</v>
      </c>
      <c r="AR14" s="0" t="n">
        <v>6</v>
      </c>
      <c r="AS14" s="0" t="n">
        <v>1.2</v>
      </c>
    </row>
    <row r="15" customFormat="false" ht="12.75" hidden="false" customHeight="false" outlineLevel="0" collapsed="false">
      <c r="A15" s="0" t="s">
        <v>49</v>
      </c>
      <c r="B15" s="0" t="s">
        <v>40</v>
      </c>
      <c r="C15" s="0" t="n">
        <v>21</v>
      </c>
      <c r="D15" s="0" t="n">
        <v>104</v>
      </c>
      <c r="E15" s="0" t="n">
        <v>6.7</v>
      </c>
      <c r="F15" s="14" t="n">
        <v>29889</v>
      </c>
      <c r="G15" s="14" t="n">
        <f aca="false">F15*10.5%</f>
        <v>3138.345</v>
      </c>
      <c r="H15" s="16" t="n">
        <v>2690.01</v>
      </c>
      <c r="I15" s="16" t="n">
        <v>9</v>
      </c>
      <c r="J15" s="16" t="n">
        <v>4671</v>
      </c>
      <c r="K15" s="0" t="n">
        <v>50</v>
      </c>
      <c r="L15" s="0" t="n">
        <v>70</v>
      </c>
      <c r="M15" s="0" t="n">
        <v>80</v>
      </c>
      <c r="N15" s="0" t="n">
        <v>99</v>
      </c>
      <c r="O15" s="0" t="n">
        <f aca="false">ROUNDUP(K15*1.3,0)</f>
        <v>65</v>
      </c>
      <c r="P15" s="0" t="n">
        <f aca="false">ROUNDUP(L15*1.3,0)</f>
        <v>91</v>
      </c>
      <c r="Q15" s="0" t="n">
        <v>94</v>
      </c>
      <c r="R15" s="0" t="n">
        <v>98</v>
      </c>
      <c r="S15" s="0" t="n">
        <v>45</v>
      </c>
      <c r="T15" s="0" t="n">
        <v>45</v>
      </c>
      <c r="U15" s="0" t="n">
        <v>50</v>
      </c>
      <c r="V15" s="0" t="n">
        <v>45</v>
      </c>
      <c r="W15" s="0" t="n">
        <v>3.7</v>
      </c>
      <c r="X15" s="0" t="n">
        <v>3.5</v>
      </c>
      <c r="Y15" s="0" t="n">
        <v>3.9</v>
      </c>
      <c r="Z15" s="0" t="n">
        <v>3.7</v>
      </c>
      <c r="AA15" s="0" t="n">
        <v>60</v>
      </c>
      <c r="AB15" s="0" t="n">
        <v>63</v>
      </c>
      <c r="AC15" s="0" t="n">
        <v>57</v>
      </c>
      <c r="AD15" s="0" t="n">
        <v>63</v>
      </c>
      <c r="AE15" s="14" t="n">
        <v>104</v>
      </c>
      <c r="AF15" s="14" t="n">
        <v>174.285714285714</v>
      </c>
      <c r="AG15" s="14" t="n">
        <v>252.5</v>
      </c>
      <c r="AH15" s="14" t="n">
        <v>304.040404040404</v>
      </c>
      <c r="AI15" s="0" t="n">
        <v>21</v>
      </c>
      <c r="AJ15" s="0" t="n">
        <v>20</v>
      </c>
      <c r="AK15" s="0" t="n">
        <v>23</v>
      </c>
      <c r="AL15" s="0" t="n">
        <v>21</v>
      </c>
      <c r="AM15" s="0" t="n">
        <v>1</v>
      </c>
      <c r="AN15" s="15" t="n">
        <v>3.1</v>
      </c>
      <c r="AO15" s="0" t="n">
        <v>5.88</v>
      </c>
      <c r="AP15" s="0" t="n">
        <v>1.89</v>
      </c>
      <c r="AQ15" s="0" t="n">
        <v>2.31</v>
      </c>
      <c r="AR15" s="0" t="n">
        <v>4.83</v>
      </c>
      <c r="AS15" s="0" t="n">
        <v>6.09</v>
      </c>
    </row>
    <row r="16" customFormat="false" ht="12.75" hidden="false" customHeight="false" outlineLevel="0" collapsed="false">
      <c r="A16" s="0" t="s">
        <v>49</v>
      </c>
      <c r="B16" s="0" t="s">
        <v>9</v>
      </c>
      <c r="C16" s="0" t="n">
        <v>8</v>
      </c>
      <c r="D16" s="0" t="n">
        <v>65</v>
      </c>
      <c r="E16" s="0" t="n">
        <v>4.6</v>
      </c>
      <c r="F16" s="14" t="n">
        <v>32029</v>
      </c>
      <c r="G16" s="14" t="n">
        <f aca="false">F16*10.5%</f>
        <v>3363.045</v>
      </c>
      <c r="H16" s="16" t="n">
        <v>4804.35</v>
      </c>
      <c r="I16" s="16" t="n">
        <v>12</v>
      </c>
      <c r="J16" s="16" t="n">
        <v>5467</v>
      </c>
      <c r="K16" s="0" t="n">
        <v>25</v>
      </c>
      <c r="L16" s="0" t="n">
        <v>50</v>
      </c>
      <c r="M16" s="0" t="n">
        <v>66</v>
      </c>
      <c r="N16" s="0" t="n">
        <f aca="false">M16+10</f>
        <v>76</v>
      </c>
      <c r="O16" s="0" t="n">
        <f aca="false">ROUNDUP(K16*1.3,0)</f>
        <v>33</v>
      </c>
      <c r="P16" s="0" t="n">
        <f aca="false">ROUNDUP(L16*1.3,0)</f>
        <v>65</v>
      </c>
      <c r="Q16" s="0" t="n">
        <f aca="false">ROUNDUP(M16*1.3,0)</f>
        <v>86</v>
      </c>
      <c r="R16" s="0" t="n">
        <f aca="false">ROUNDUP(N16*1.3,0)</f>
        <v>99</v>
      </c>
      <c r="S16" s="0" t="n">
        <v>67</v>
      </c>
      <c r="T16" s="0" t="n">
        <v>70</v>
      </c>
      <c r="U16" s="0" t="n">
        <v>65</v>
      </c>
      <c r="V16" s="0" t="n">
        <v>63</v>
      </c>
      <c r="W16" s="0" t="n">
        <v>3.8</v>
      </c>
      <c r="X16" s="0" t="n">
        <v>4</v>
      </c>
      <c r="Y16" s="0" t="n">
        <v>4</v>
      </c>
      <c r="Z16" s="0" t="n">
        <v>4.1</v>
      </c>
      <c r="AA16" s="0" t="n">
        <v>100</v>
      </c>
      <c r="AB16" s="0" t="n">
        <v>99</v>
      </c>
      <c r="AC16" s="0" t="n">
        <v>100</v>
      </c>
      <c r="AD16" s="0" t="n">
        <v>100</v>
      </c>
      <c r="AE16" s="14" t="n">
        <v>65</v>
      </c>
      <c r="AF16" s="14" t="n">
        <v>132.5</v>
      </c>
      <c r="AG16" s="14" t="n">
        <v>200.378787878788</v>
      </c>
      <c r="AH16" s="14" t="n">
        <v>274.013157894737</v>
      </c>
      <c r="AI16" s="0" t="n">
        <v>8</v>
      </c>
      <c r="AJ16" s="0" t="n">
        <v>9</v>
      </c>
      <c r="AK16" s="0" t="n">
        <v>9</v>
      </c>
      <c r="AL16" s="0" t="n">
        <v>9</v>
      </c>
      <c r="AM16" s="0" t="n">
        <v>1</v>
      </c>
      <c r="AN16" s="15" t="n">
        <v>3</v>
      </c>
      <c r="AO16" s="0" t="n">
        <v>2</v>
      </c>
      <c r="AP16" s="0" t="n">
        <v>2</v>
      </c>
      <c r="AQ16" s="0" t="n">
        <v>3</v>
      </c>
      <c r="AR16" s="0" t="n">
        <v>1</v>
      </c>
      <c r="AS16" s="0" t="n">
        <v>0</v>
      </c>
    </row>
    <row r="17" customFormat="false" ht="12.75" hidden="false" customHeight="false" outlineLevel="0" collapsed="false">
      <c r="A17" s="0" t="s">
        <v>49</v>
      </c>
      <c r="B17" s="0" t="s">
        <v>48</v>
      </c>
      <c r="C17" s="0" t="n">
        <v>7</v>
      </c>
      <c r="D17" s="0" t="n">
        <v>54</v>
      </c>
      <c r="E17" s="0" t="n">
        <v>5</v>
      </c>
      <c r="F17" s="14" t="n">
        <v>27998</v>
      </c>
      <c r="G17" s="14" t="n">
        <f aca="false">F17*10.5%</f>
        <v>2939.79</v>
      </c>
      <c r="H17" s="16" t="n">
        <v>1959.86</v>
      </c>
      <c r="I17" s="16" t="n">
        <v>15</v>
      </c>
      <c r="J17" s="16" t="n">
        <v>4925</v>
      </c>
      <c r="K17" s="0" t="n">
        <v>10</v>
      </c>
      <c r="L17" s="0" t="n">
        <f aca="false">K17+10</f>
        <v>20</v>
      </c>
      <c r="M17" s="0" t="n">
        <f aca="false">L17+10</f>
        <v>30</v>
      </c>
      <c r="N17" s="0" t="n">
        <v>60</v>
      </c>
      <c r="O17" s="0" t="n">
        <f aca="false">ROUNDUP(K17*1.3,0)</f>
        <v>13</v>
      </c>
      <c r="P17" s="0" t="n">
        <f aca="false">ROUNDUP(L17*1.3,0)</f>
        <v>26</v>
      </c>
      <c r="Q17" s="0" t="n">
        <f aca="false">ROUNDUP(M17*1.3,0)</f>
        <v>39</v>
      </c>
      <c r="R17" s="0" t="n">
        <f aca="false">ROUNDUP(N17*1.3,0)</f>
        <v>78</v>
      </c>
      <c r="S17" s="0" t="n">
        <v>59</v>
      </c>
      <c r="T17" s="0" t="n">
        <v>59</v>
      </c>
      <c r="U17" s="0" t="n">
        <v>67</v>
      </c>
      <c r="V17" s="0" t="n">
        <v>67</v>
      </c>
      <c r="W17" s="0" t="n">
        <v>3</v>
      </c>
      <c r="X17" s="0" t="n">
        <v>3.2</v>
      </c>
      <c r="Y17" s="0" t="n">
        <v>3.4</v>
      </c>
      <c r="Z17" s="0" t="n">
        <v>3.6</v>
      </c>
      <c r="AA17" s="0" t="n">
        <v>95</v>
      </c>
      <c r="AB17" s="0" t="n">
        <v>98</v>
      </c>
      <c r="AC17" s="0" t="n">
        <v>87</v>
      </c>
      <c r="AD17" s="0" t="n">
        <v>87</v>
      </c>
      <c r="AE17" s="14" t="n">
        <v>54</v>
      </c>
      <c r="AF17" s="14" t="n">
        <v>127</v>
      </c>
      <c r="AG17" s="14" t="n">
        <v>184.666666666667</v>
      </c>
      <c r="AH17" s="14" t="n">
        <v>192.333333333333</v>
      </c>
      <c r="AI17" s="0" t="n">
        <v>7</v>
      </c>
      <c r="AJ17" s="0" t="n">
        <v>7</v>
      </c>
      <c r="AK17" s="0" t="n">
        <v>8</v>
      </c>
      <c r="AL17" s="0" t="n">
        <v>8</v>
      </c>
      <c r="AM17" s="0" t="n">
        <v>2</v>
      </c>
      <c r="AN17" s="15" t="n">
        <v>3.1</v>
      </c>
      <c r="AO17" s="0" t="n">
        <v>0.84</v>
      </c>
      <c r="AP17" s="0" t="n">
        <v>1.96</v>
      </c>
      <c r="AQ17" s="0" t="n">
        <v>1.26</v>
      </c>
      <c r="AR17" s="0" t="n">
        <v>2.45</v>
      </c>
      <c r="AS17" s="0" t="n">
        <v>0.49</v>
      </c>
    </row>
    <row r="18" customFormat="false" ht="12.75" hidden="false" customHeight="false" outlineLevel="0" collapsed="false">
      <c r="AN18" s="15"/>
      <c r="AO18" s="17"/>
      <c r="AP18" s="17"/>
      <c r="AQ18" s="17"/>
      <c r="AR18" s="17"/>
      <c r="AS18" s="17"/>
    </row>
    <row r="19" customFormat="false" ht="12.75" hidden="false" customHeight="false" outlineLevel="0" collapsed="false">
      <c r="AN19" s="15"/>
      <c r="AO19" s="18"/>
      <c r="AP19" s="18"/>
      <c r="AQ19" s="18"/>
      <c r="AR19" s="18"/>
      <c r="AS19" s="19"/>
    </row>
    <row r="20" customFormat="false" ht="12.75" hidden="false" customHeight="false" outlineLevel="0" collapsed="false">
      <c r="AN20" s="15"/>
      <c r="AO20" s="18"/>
      <c r="AP20" s="18"/>
      <c r="AQ20" s="18"/>
      <c r="AR20" s="18"/>
      <c r="AS20" s="19"/>
    </row>
    <row r="21" customFormat="false" ht="12.75" hidden="false" customHeight="false" outlineLevel="0" collapsed="false">
      <c r="J21" s="20"/>
      <c r="AN21" s="15"/>
      <c r="AO21" s="18"/>
      <c r="AP21" s="18"/>
      <c r="AQ21" s="18"/>
      <c r="AR21" s="18"/>
      <c r="AS21" s="19"/>
    </row>
    <row r="22" customFormat="false" ht="12.75" hidden="false" customHeight="false" outlineLevel="0" collapsed="false">
      <c r="I22" s="21"/>
      <c r="J22" s="20"/>
      <c r="AN22" s="15"/>
      <c r="AO22" s="18"/>
      <c r="AP22" s="18"/>
      <c r="AQ22" s="18"/>
      <c r="AR22" s="18"/>
      <c r="AS22" s="19"/>
    </row>
    <row r="23" customFormat="false" ht="12.75" hidden="false" customHeight="false" outlineLevel="0" collapsed="false">
      <c r="I23" s="21"/>
      <c r="J23" s="20"/>
      <c r="AN23" s="15"/>
      <c r="AO23" s="18"/>
      <c r="AP23" s="18"/>
      <c r="AQ23" s="18"/>
      <c r="AR23" s="18"/>
      <c r="AS23" s="19"/>
    </row>
    <row r="24" customFormat="false" ht="12.75" hidden="false" customHeight="false" outlineLevel="0" collapsed="false">
      <c r="I24" s="21"/>
      <c r="J24" s="20"/>
      <c r="AN24" s="15"/>
      <c r="AO24" s="18"/>
      <c r="AP24" s="18"/>
      <c r="AQ24" s="18"/>
      <c r="AR24" s="18"/>
      <c r="AS24" s="19"/>
    </row>
    <row r="25" customFormat="false" ht="12.75" hidden="false" customHeight="false" outlineLevel="0" collapsed="false">
      <c r="I25" s="21"/>
      <c r="AO25" s="18"/>
      <c r="AP25" s="18"/>
      <c r="AQ25" s="18"/>
      <c r="AR25" s="18"/>
      <c r="AS25" s="19"/>
    </row>
    <row r="26" customFormat="false" ht="12.75" hidden="false" customHeight="false" outlineLevel="0" collapsed="false">
      <c r="I26" s="21"/>
      <c r="J26" s="20"/>
      <c r="AO26" s="18"/>
      <c r="AP26" s="18"/>
      <c r="AQ26" s="18"/>
      <c r="AR26" s="18"/>
      <c r="AS26" s="19"/>
    </row>
    <row r="27" customFormat="false" ht="12.75" hidden="false" customHeight="false" outlineLevel="0" collapsed="false">
      <c r="I27" s="21"/>
      <c r="J27" s="20"/>
      <c r="AO27" s="18"/>
      <c r="AP27" s="18"/>
      <c r="AQ27" s="18"/>
      <c r="AR27" s="18"/>
      <c r="AS27" s="19"/>
    </row>
    <row r="28" customFormat="false" ht="12.75" hidden="false" customHeight="false" outlineLevel="0" collapsed="false">
      <c r="I28" s="21"/>
      <c r="J28" s="20"/>
      <c r="AO28" s="18"/>
      <c r="AP28" s="18"/>
      <c r="AQ28" s="18"/>
      <c r="AR28" s="18"/>
      <c r="AS28" s="19"/>
    </row>
    <row r="29" customFormat="false" ht="12.75" hidden="false" customHeight="false" outlineLevel="0" collapsed="false">
      <c r="AO29" s="18"/>
      <c r="AP29" s="18"/>
      <c r="AQ29" s="18"/>
      <c r="AR29" s="18"/>
      <c r="AS29" s="19"/>
    </row>
    <row r="30" customFormat="false" ht="12.75" hidden="false" customHeight="false" outlineLevel="0" collapsed="false">
      <c r="AO30" s="18"/>
      <c r="AP30" s="18"/>
      <c r="AQ30" s="18"/>
      <c r="AR30" s="18"/>
      <c r="AS30" s="19"/>
    </row>
    <row r="31" customFormat="false" ht="12.75" hidden="false" customHeight="false" outlineLevel="0" collapsed="false">
      <c r="A31" s="22"/>
      <c r="B31" s="23"/>
      <c r="AO31" s="18"/>
      <c r="AP31" s="18"/>
      <c r="AQ31" s="18"/>
      <c r="AR31" s="18"/>
      <c r="AS31" s="19"/>
    </row>
    <row r="32" customFormat="false" ht="12.75" hidden="false" customHeight="false" outlineLevel="0" collapsed="false">
      <c r="AO32" s="18"/>
      <c r="AP32" s="18"/>
      <c r="AQ32" s="18"/>
      <c r="AR32" s="18"/>
      <c r="AS32" s="19"/>
    </row>
    <row r="33" customFormat="false" ht="12.75" hidden="false" customHeight="false" outlineLevel="0" collapsed="false">
      <c r="AO33" s="18"/>
      <c r="AP33" s="18"/>
      <c r="AQ33" s="18"/>
      <c r="AR33" s="18"/>
      <c r="AS33" s="19"/>
    </row>
    <row r="34" customFormat="false" ht="12.75" hidden="false" customHeight="false" outlineLevel="0" collapsed="false">
      <c r="AO34" s="18"/>
      <c r="AP34" s="18"/>
      <c r="AQ34" s="18"/>
      <c r="AR34" s="18"/>
      <c r="AS34" s="19"/>
    </row>
    <row r="35" customFormat="false" ht="12.75" hidden="false" customHeight="false" outlineLevel="0" collapsed="false">
      <c r="AO35" s="18"/>
      <c r="AP35" s="18"/>
      <c r="AQ35" s="18"/>
      <c r="AR35" s="18"/>
      <c r="AS35" s="19"/>
    </row>
    <row r="36" customFormat="false" ht="12.75" hidden="false" customHeight="false" outlineLevel="0" collapsed="false">
      <c r="AO36" s="18"/>
      <c r="AP36" s="18"/>
      <c r="AQ36" s="18"/>
      <c r="AR36" s="18"/>
      <c r="AS36" s="1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76092"/>
    <pageSetUpPr fitToPage="false"/>
  </sheetPr>
  <dimension ref="A1:G12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74" activePane="bottomLeft" state="frozen"/>
      <selection pane="topLeft" activeCell="A1" activeCellId="0" sqref="A1"/>
      <selection pane="bottomLeft" activeCell="G1" activeCellId="0" sqref="G1"/>
    </sheetView>
  </sheetViews>
  <sheetFormatPr defaultColWidth="8.55078125" defaultRowHeight="12.75" zeroHeight="false" outlineLevelRow="0" outlineLevelCol="0"/>
  <cols>
    <col collapsed="false" customWidth="true" hidden="false" outlineLevel="0" max="2" min="2" style="0" width="10.58"/>
    <col collapsed="false" customWidth="true" hidden="false" outlineLevel="0" max="3" min="3" style="0" width="11.42"/>
    <col collapsed="false" customWidth="true" hidden="false" outlineLevel="0" max="4" min="4" style="14" width="14.7"/>
    <col collapsed="false" customWidth="true" hidden="false" outlineLevel="0" max="5" min="5" style="0" width="11.86"/>
    <col collapsed="false" customWidth="true" hidden="false" outlineLevel="0" max="7" min="6" style="0" width="12.29"/>
  </cols>
  <sheetData>
    <row r="1" customFormat="false" ht="12.75" hidden="false" customHeight="false" outlineLevel="0" collapsed="false">
      <c r="A1" s="8" t="s">
        <v>58</v>
      </c>
      <c r="B1" s="8" t="s">
        <v>103</v>
      </c>
      <c r="C1" s="8" t="s">
        <v>104</v>
      </c>
      <c r="D1" s="24" t="s">
        <v>96</v>
      </c>
      <c r="E1" s="8" t="s">
        <v>105</v>
      </c>
      <c r="F1" s="8" t="s">
        <v>106</v>
      </c>
      <c r="G1" s="8" t="s">
        <v>107</v>
      </c>
    </row>
    <row r="2" customFormat="false" ht="12.75" hidden="false" customHeight="false" outlineLevel="0" collapsed="false">
      <c r="A2" s="9" t="s">
        <v>37</v>
      </c>
      <c r="B2" s="25" t="n">
        <f aca="false">Lists!F2</f>
        <v>43466</v>
      </c>
      <c r="C2" s="0" t="n">
        <v>87</v>
      </c>
      <c r="D2" s="14" t="n">
        <v>33</v>
      </c>
      <c r="E2" s="0" t="n">
        <v>27</v>
      </c>
      <c r="F2" s="0" t="n">
        <v>-3</v>
      </c>
      <c r="G2" s="0" t="n">
        <v>2</v>
      </c>
    </row>
    <row r="3" customFormat="false" ht="12.75" hidden="false" customHeight="false" outlineLevel="0" collapsed="false">
      <c r="A3" s="9" t="s">
        <v>37</v>
      </c>
      <c r="B3" s="25" t="n">
        <f aca="false">Lists!F3</f>
        <v>43497</v>
      </c>
      <c r="C3" s="0" t="n">
        <v>93</v>
      </c>
      <c r="D3" s="14" t="n">
        <v>34</v>
      </c>
      <c r="E3" s="0" t="n">
        <v>28</v>
      </c>
      <c r="F3" s="0" t="n">
        <v>-4</v>
      </c>
      <c r="G3" s="0" t="n">
        <v>1</v>
      </c>
    </row>
    <row r="4" customFormat="false" ht="12.75" hidden="false" customHeight="false" outlineLevel="0" collapsed="false">
      <c r="A4" s="9" t="s">
        <v>37</v>
      </c>
      <c r="B4" s="25" t="n">
        <f aca="false">Lists!F4</f>
        <v>43525</v>
      </c>
      <c r="C4" s="0" t="n">
        <v>80</v>
      </c>
      <c r="D4" s="14" t="n">
        <v>34</v>
      </c>
      <c r="E4" s="0" t="n">
        <v>24</v>
      </c>
      <c r="F4" s="0" t="n">
        <v>-2</v>
      </c>
      <c r="G4" s="0" t="n">
        <v>4</v>
      </c>
    </row>
    <row r="5" customFormat="false" ht="12.75" hidden="false" customHeight="false" outlineLevel="0" collapsed="false">
      <c r="A5" s="9" t="s">
        <v>37</v>
      </c>
      <c r="B5" s="25" t="n">
        <f aca="false">Lists!F5</f>
        <v>43556</v>
      </c>
      <c r="C5" s="0" t="n">
        <v>74</v>
      </c>
      <c r="D5" s="14" t="n">
        <v>31</v>
      </c>
      <c r="E5" s="0" t="n">
        <v>23</v>
      </c>
      <c r="F5" s="0" t="n">
        <v>-1</v>
      </c>
      <c r="G5" s="0" t="n">
        <v>2</v>
      </c>
    </row>
    <row r="6" customFormat="false" ht="12.75" hidden="false" customHeight="false" outlineLevel="0" collapsed="false">
      <c r="A6" s="9" t="s">
        <v>37</v>
      </c>
      <c r="B6" s="25" t="n">
        <f aca="false">Lists!F6</f>
        <v>43586</v>
      </c>
      <c r="C6" s="0" t="n">
        <v>70</v>
      </c>
      <c r="D6" s="14" t="n">
        <v>27</v>
      </c>
      <c r="E6" s="0" t="n">
        <v>21</v>
      </c>
      <c r="F6" s="0" t="n">
        <v>-3</v>
      </c>
      <c r="G6" s="0" t="n">
        <v>2</v>
      </c>
    </row>
    <row r="7" customFormat="false" ht="12.75" hidden="false" customHeight="false" outlineLevel="0" collapsed="false">
      <c r="A7" s="9" t="s">
        <v>37</v>
      </c>
      <c r="B7" s="25" t="n">
        <f aca="false">Lists!F7</f>
        <v>43617</v>
      </c>
      <c r="C7" s="0" t="n">
        <v>100</v>
      </c>
      <c r="D7" s="14" t="n">
        <v>42</v>
      </c>
      <c r="E7" s="0" t="n">
        <v>30</v>
      </c>
      <c r="F7" s="0" t="n">
        <v>-2</v>
      </c>
      <c r="G7" s="0" t="n">
        <v>4</v>
      </c>
    </row>
    <row r="8" customFormat="false" ht="12.75" hidden="false" customHeight="false" outlineLevel="0" collapsed="false">
      <c r="A8" s="9" t="s">
        <v>37</v>
      </c>
      <c r="B8" s="25" t="n">
        <f aca="false">Lists!F8</f>
        <v>43647</v>
      </c>
      <c r="C8" s="0" t="n">
        <v>79</v>
      </c>
      <c r="D8" s="14" t="n">
        <v>32</v>
      </c>
      <c r="E8" s="0" t="n">
        <v>24</v>
      </c>
      <c r="F8" s="0" t="n">
        <v>-1</v>
      </c>
      <c r="G8" s="0" t="n">
        <v>2</v>
      </c>
    </row>
    <row r="9" customFormat="false" ht="12.75" hidden="false" customHeight="false" outlineLevel="0" collapsed="false">
      <c r="A9" s="9" t="s">
        <v>37</v>
      </c>
      <c r="B9" s="25" t="n">
        <f aca="false">Lists!F9</f>
        <v>43678</v>
      </c>
      <c r="C9" s="0" t="n">
        <v>98</v>
      </c>
      <c r="D9" s="14" t="n">
        <v>40</v>
      </c>
      <c r="E9" s="0" t="n">
        <v>30</v>
      </c>
      <c r="F9" s="0" t="n">
        <v>-4</v>
      </c>
      <c r="G9" s="0" t="n">
        <v>8</v>
      </c>
    </row>
    <row r="10" customFormat="false" ht="12.75" hidden="false" customHeight="false" outlineLevel="0" collapsed="false">
      <c r="A10" s="9" t="s">
        <v>37</v>
      </c>
      <c r="B10" s="25" t="n">
        <f aca="false">Lists!F10</f>
        <v>43709</v>
      </c>
      <c r="C10" s="0" t="n">
        <v>98</v>
      </c>
      <c r="D10" s="14" t="n">
        <v>36</v>
      </c>
      <c r="E10" s="0" t="n">
        <v>30</v>
      </c>
      <c r="F10" s="0" t="n">
        <v>-6</v>
      </c>
      <c r="G10" s="0" t="n">
        <v>4</v>
      </c>
    </row>
    <row r="11" customFormat="false" ht="12.75" hidden="false" customHeight="false" outlineLevel="0" collapsed="false">
      <c r="A11" s="9" t="s">
        <v>37</v>
      </c>
      <c r="B11" s="25" t="n">
        <f aca="false">Lists!F11</f>
        <v>43739</v>
      </c>
      <c r="C11" s="0" t="n">
        <v>64</v>
      </c>
      <c r="D11" s="14" t="n">
        <v>26</v>
      </c>
      <c r="E11" s="0" t="n">
        <v>20</v>
      </c>
      <c r="F11" s="0" t="n">
        <v>-5</v>
      </c>
      <c r="G11" s="0" t="n">
        <v>10</v>
      </c>
    </row>
    <row r="12" customFormat="false" ht="12.75" hidden="false" customHeight="false" outlineLevel="0" collapsed="false">
      <c r="A12" s="9" t="s">
        <v>37</v>
      </c>
      <c r="B12" s="25" t="n">
        <f aca="false">Lists!F12</f>
        <v>43770</v>
      </c>
      <c r="C12" s="0" t="n">
        <v>82</v>
      </c>
      <c r="D12" s="14" t="n">
        <v>28</v>
      </c>
      <c r="E12" s="0" t="n">
        <v>25</v>
      </c>
      <c r="F12" s="0" t="n">
        <v>0</v>
      </c>
      <c r="G12" s="0" t="n">
        <v>0</v>
      </c>
    </row>
    <row r="13" customFormat="false" ht="12.75" hidden="false" customHeight="false" outlineLevel="0" collapsed="false">
      <c r="A13" s="9" t="s">
        <v>37</v>
      </c>
      <c r="B13" s="25" t="n">
        <f aca="false">Lists!F13</f>
        <v>43800</v>
      </c>
      <c r="C13" s="0" t="n">
        <v>97</v>
      </c>
      <c r="D13" s="14" t="n">
        <v>38</v>
      </c>
      <c r="E13" s="0" t="n">
        <v>30</v>
      </c>
      <c r="F13" s="0" t="n">
        <v>0</v>
      </c>
      <c r="G13" s="0" t="n">
        <v>1</v>
      </c>
    </row>
    <row r="14" customFormat="false" ht="12.75" hidden="false" customHeight="false" outlineLevel="0" collapsed="false">
      <c r="A14" s="9" t="s">
        <v>37</v>
      </c>
      <c r="B14" s="25" t="n">
        <f aca="false">Lists!F14</f>
        <v>43831</v>
      </c>
      <c r="C14" s="0" t="n">
        <v>58</v>
      </c>
      <c r="D14" s="14" t="n">
        <v>21</v>
      </c>
      <c r="E14" s="0" t="n">
        <v>18</v>
      </c>
      <c r="F14" s="0" t="n">
        <v>-2</v>
      </c>
      <c r="G14" s="0" t="n">
        <v>7</v>
      </c>
    </row>
    <row r="15" customFormat="false" ht="12.75" hidden="false" customHeight="false" outlineLevel="0" collapsed="false">
      <c r="A15" s="9" t="s">
        <v>37</v>
      </c>
      <c r="B15" s="25" t="n">
        <f aca="false">Lists!F15</f>
        <v>43862</v>
      </c>
      <c r="C15" s="0" t="n">
        <v>80</v>
      </c>
      <c r="D15" s="14" t="n">
        <v>31</v>
      </c>
      <c r="E15" s="0" t="n">
        <v>24</v>
      </c>
      <c r="F15" s="0" t="n">
        <v>-3</v>
      </c>
      <c r="G15" s="0" t="n">
        <v>4</v>
      </c>
    </row>
    <row r="16" customFormat="false" ht="12.75" hidden="false" customHeight="false" outlineLevel="0" collapsed="false">
      <c r="A16" s="9" t="s">
        <v>37</v>
      </c>
      <c r="B16" s="25" t="n">
        <f aca="false">Lists!F16</f>
        <v>43891</v>
      </c>
      <c r="C16" s="0" t="n">
        <v>74</v>
      </c>
      <c r="D16" s="14" t="n">
        <v>31</v>
      </c>
      <c r="E16" s="0" t="n">
        <v>23</v>
      </c>
      <c r="F16" s="0" t="n">
        <v>0</v>
      </c>
      <c r="G16" s="0" t="n">
        <v>2</v>
      </c>
    </row>
    <row r="17" customFormat="false" ht="12.75" hidden="false" customHeight="false" outlineLevel="0" collapsed="false">
      <c r="A17" s="9" t="s">
        <v>37</v>
      </c>
      <c r="B17" s="25" t="n">
        <f aca="false">Lists!F17</f>
        <v>43922</v>
      </c>
      <c r="C17" s="0" t="n">
        <v>70</v>
      </c>
      <c r="D17" s="14" t="n">
        <v>27</v>
      </c>
      <c r="E17" s="0" t="n">
        <v>21</v>
      </c>
      <c r="F17" s="0" t="n">
        <v>-3</v>
      </c>
      <c r="G17" s="0" t="n">
        <v>3</v>
      </c>
    </row>
    <row r="18" customFormat="false" ht="12.75" hidden="false" customHeight="false" outlineLevel="0" collapsed="false">
      <c r="A18" s="9" t="s">
        <v>37</v>
      </c>
      <c r="B18" s="25" t="n">
        <f aca="false">Lists!F18</f>
        <v>43952</v>
      </c>
      <c r="C18" s="0" t="n">
        <v>87</v>
      </c>
      <c r="D18" s="14" t="n">
        <v>33</v>
      </c>
      <c r="E18" s="0" t="n">
        <v>27</v>
      </c>
      <c r="F18" s="0" t="n">
        <v>-3</v>
      </c>
      <c r="G18" s="0" t="n">
        <v>3</v>
      </c>
    </row>
    <row r="19" customFormat="false" ht="12.75" hidden="false" customHeight="false" outlineLevel="0" collapsed="false">
      <c r="A19" s="9" t="s">
        <v>37</v>
      </c>
      <c r="B19" s="25" t="n">
        <f aca="false">Lists!F19</f>
        <v>43983</v>
      </c>
      <c r="C19" s="0" t="n">
        <v>93</v>
      </c>
      <c r="D19" s="14" t="n">
        <v>34</v>
      </c>
      <c r="E19" s="0" t="n">
        <v>28</v>
      </c>
      <c r="F19" s="0" t="n">
        <v>-3</v>
      </c>
      <c r="G19" s="0" t="n">
        <v>2</v>
      </c>
    </row>
    <row r="20" customFormat="false" ht="12.75" hidden="false" customHeight="false" outlineLevel="0" collapsed="false">
      <c r="A20" s="9" t="s">
        <v>37</v>
      </c>
      <c r="B20" s="25" t="n">
        <f aca="false">Lists!F20</f>
        <v>44013</v>
      </c>
      <c r="C20" s="0" t="n">
        <v>100</v>
      </c>
      <c r="D20" s="14" t="n">
        <v>42</v>
      </c>
      <c r="E20" s="0" t="n">
        <v>30</v>
      </c>
      <c r="F20" s="0" t="n">
        <v>-3</v>
      </c>
      <c r="G20" s="0" t="n">
        <v>2</v>
      </c>
    </row>
    <row r="21" customFormat="false" ht="12.75" hidden="false" customHeight="false" outlineLevel="0" collapsed="false">
      <c r="A21" s="9" t="s">
        <v>37</v>
      </c>
      <c r="B21" s="25" t="n">
        <f aca="false">Lists!F21</f>
        <v>44044</v>
      </c>
      <c r="C21" s="0" t="n">
        <v>58</v>
      </c>
      <c r="D21" s="14" t="n">
        <v>21</v>
      </c>
      <c r="E21" s="0" t="n">
        <v>18</v>
      </c>
      <c r="F21" s="0" t="n">
        <v>-2</v>
      </c>
      <c r="G21" s="0" t="n">
        <v>4</v>
      </c>
    </row>
    <row r="22" customFormat="false" ht="12.75" hidden="false" customHeight="false" outlineLevel="0" collapsed="false">
      <c r="A22" s="9" t="s">
        <v>37</v>
      </c>
      <c r="B22" s="25" t="n">
        <f aca="false">Lists!F22</f>
        <v>44075</v>
      </c>
      <c r="C22" s="0" t="n">
        <v>67</v>
      </c>
      <c r="D22" s="14" t="n">
        <v>26</v>
      </c>
      <c r="E22" s="0" t="n">
        <v>21</v>
      </c>
      <c r="F22" s="0" t="n">
        <v>-3</v>
      </c>
      <c r="G22" s="0" t="n">
        <v>1</v>
      </c>
    </row>
    <row r="23" customFormat="false" ht="12.75" hidden="false" customHeight="false" outlineLevel="0" collapsed="false">
      <c r="A23" s="9" t="s">
        <v>37</v>
      </c>
      <c r="B23" s="25" t="n">
        <f aca="false">Lists!F23</f>
        <v>44105</v>
      </c>
      <c r="C23" s="0" t="n">
        <v>84</v>
      </c>
      <c r="D23" s="14" t="n">
        <v>34</v>
      </c>
      <c r="E23" s="0" t="n">
        <v>26</v>
      </c>
      <c r="F23" s="0" t="n">
        <v>-3</v>
      </c>
      <c r="G23" s="0" t="n">
        <v>4</v>
      </c>
    </row>
    <row r="24" customFormat="false" ht="12.75" hidden="false" customHeight="false" outlineLevel="0" collapsed="false">
      <c r="A24" s="9" t="s">
        <v>37</v>
      </c>
      <c r="B24" s="25" t="n">
        <f aca="false">Lists!F24</f>
        <v>44136</v>
      </c>
      <c r="C24" s="0" t="n">
        <v>75</v>
      </c>
      <c r="D24" s="14" t="n">
        <v>29</v>
      </c>
      <c r="E24" s="0" t="n">
        <v>23</v>
      </c>
      <c r="F24" s="0" t="n">
        <v>-3</v>
      </c>
      <c r="G24" s="0" t="n">
        <v>1</v>
      </c>
    </row>
    <row r="25" customFormat="false" ht="12.75" hidden="false" customHeight="false" outlineLevel="0" collapsed="false">
      <c r="A25" s="9" t="s">
        <v>37</v>
      </c>
      <c r="B25" s="25" t="n">
        <f aca="false">Lists!F25</f>
        <v>44166</v>
      </c>
      <c r="C25" s="0" t="n">
        <v>87</v>
      </c>
      <c r="D25" s="14" t="n">
        <v>35</v>
      </c>
      <c r="E25" s="0" t="n">
        <v>27</v>
      </c>
      <c r="F25" s="0" t="n">
        <v>-3</v>
      </c>
      <c r="G25" s="0" t="n">
        <v>2</v>
      </c>
    </row>
    <row r="26" customFormat="false" ht="12.75" hidden="false" customHeight="false" outlineLevel="0" collapsed="false">
      <c r="A26" s="9" t="s">
        <v>42</v>
      </c>
      <c r="B26" s="25" t="n">
        <f aca="false">B2</f>
        <v>43466</v>
      </c>
      <c r="C26" s="0" t="n">
        <v>44</v>
      </c>
      <c r="D26" s="14" t="n">
        <v>17</v>
      </c>
      <c r="E26" s="0" t="n">
        <v>14</v>
      </c>
      <c r="F26" s="0" t="n">
        <v>-2</v>
      </c>
      <c r="G26" s="0" t="n">
        <v>4</v>
      </c>
    </row>
    <row r="27" customFormat="false" ht="12.75" hidden="false" customHeight="false" outlineLevel="0" collapsed="false">
      <c r="A27" s="9" t="s">
        <v>42</v>
      </c>
      <c r="B27" s="25" t="n">
        <f aca="false">B3</f>
        <v>43497</v>
      </c>
      <c r="C27" s="0" t="n">
        <v>47</v>
      </c>
      <c r="D27" s="14" t="n">
        <v>17</v>
      </c>
      <c r="E27" s="0" t="n">
        <v>15</v>
      </c>
      <c r="F27" s="0" t="n">
        <v>-2</v>
      </c>
      <c r="G27" s="0" t="n">
        <v>1</v>
      </c>
    </row>
    <row r="28" customFormat="false" ht="12.75" hidden="false" customHeight="false" outlineLevel="0" collapsed="false">
      <c r="A28" s="9" t="s">
        <v>42</v>
      </c>
      <c r="B28" s="25" t="n">
        <f aca="false">B4</f>
        <v>43525</v>
      </c>
      <c r="C28" s="0" t="n">
        <v>40</v>
      </c>
      <c r="D28" s="14" t="n">
        <v>17</v>
      </c>
      <c r="E28" s="0" t="n">
        <v>12</v>
      </c>
      <c r="F28" s="0" t="n">
        <v>-2</v>
      </c>
      <c r="G28" s="0" t="n">
        <v>4</v>
      </c>
    </row>
    <row r="29" customFormat="false" ht="12.75" hidden="false" customHeight="false" outlineLevel="0" collapsed="false">
      <c r="A29" s="9" t="s">
        <v>42</v>
      </c>
      <c r="B29" s="25" t="n">
        <f aca="false">B5</f>
        <v>43556</v>
      </c>
      <c r="C29" s="0" t="n">
        <v>37</v>
      </c>
      <c r="D29" s="14" t="n">
        <v>16</v>
      </c>
      <c r="E29" s="0" t="n">
        <v>12</v>
      </c>
      <c r="F29" s="0" t="n">
        <v>-2</v>
      </c>
      <c r="G29" s="0" t="n">
        <v>4</v>
      </c>
    </row>
    <row r="30" customFormat="false" ht="12.75" hidden="false" customHeight="false" outlineLevel="0" collapsed="false">
      <c r="A30" s="9" t="s">
        <v>42</v>
      </c>
      <c r="B30" s="25" t="n">
        <f aca="false">B6</f>
        <v>43586</v>
      </c>
      <c r="C30" s="0" t="n">
        <v>27</v>
      </c>
      <c r="D30" s="14" t="n">
        <v>10</v>
      </c>
      <c r="E30" s="0" t="n">
        <v>9</v>
      </c>
      <c r="F30" s="0" t="n">
        <v>-1</v>
      </c>
      <c r="G30" s="0" t="n">
        <v>2</v>
      </c>
    </row>
    <row r="31" customFormat="false" ht="12.75" hidden="false" customHeight="false" outlineLevel="0" collapsed="false">
      <c r="A31" s="9" t="s">
        <v>42</v>
      </c>
      <c r="B31" s="25" t="n">
        <f aca="false">B7</f>
        <v>43617</v>
      </c>
      <c r="C31" s="0" t="n">
        <v>25</v>
      </c>
      <c r="D31" s="14" t="n">
        <v>10</v>
      </c>
      <c r="E31" s="0" t="n">
        <v>8</v>
      </c>
      <c r="F31" s="0" t="n">
        <v>-1</v>
      </c>
      <c r="G31" s="0" t="n">
        <v>2</v>
      </c>
    </row>
    <row r="32" customFormat="false" ht="12.75" hidden="false" customHeight="false" outlineLevel="0" collapsed="false">
      <c r="A32" s="9" t="s">
        <v>42</v>
      </c>
      <c r="B32" s="25" t="n">
        <f aca="false">B8</f>
        <v>43647</v>
      </c>
      <c r="C32" s="0" t="n">
        <v>21</v>
      </c>
      <c r="D32" s="14" t="n">
        <v>7</v>
      </c>
      <c r="E32" s="0" t="n">
        <v>7</v>
      </c>
      <c r="F32" s="0" t="n">
        <v>-1</v>
      </c>
      <c r="G32" s="0" t="n">
        <v>2</v>
      </c>
    </row>
    <row r="33" customFormat="false" ht="12.75" hidden="false" customHeight="false" outlineLevel="0" collapsed="false">
      <c r="A33" s="9" t="s">
        <v>42</v>
      </c>
      <c r="B33" s="25" t="n">
        <f aca="false">B9</f>
        <v>43678</v>
      </c>
      <c r="C33" s="0" t="n">
        <v>13</v>
      </c>
      <c r="D33" s="14" t="n">
        <v>5</v>
      </c>
      <c r="E33" s="0" t="n">
        <v>4</v>
      </c>
      <c r="F33" s="0" t="n">
        <v>-4</v>
      </c>
      <c r="G33" s="0" t="n">
        <v>8</v>
      </c>
    </row>
    <row r="34" customFormat="false" ht="12.75" hidden="false" customHeight="false" outlineLevel="0" collapsed="false">
      <c r="A34" s="9" t="s">
        <v>42</v>
      </c>
      <c r="B34" s="25" t="n">
        <f aca="false">B10</f>
        <v>43709</v>
      </c>
      <c r="C34" s="0" t="n">
        <v>41</v>
      </c>
      <c r="D34" s="14" t="n">
        <v>15</v>
      </c>
      <c r="E34" s="0" t="n">
        <v>13</v>
      </c>
      <c r="F34" s="0" t="n">
        <v>-5</v>
      </c>
      <c r="G34" s="0" t="n">
        <v>7</v>
      </c>
    </row>
    <row r="35" customFormat="false" ht="12.75" hidden="false" customHeight="false" outlineLevel="0" collapsed="false">
      <c r="A35" s="9" t="s">
        <v>42</v>
      </c>
      <c r="B35" s="25" t="n">
        <f aca="false">B11</f>
        <v>43739</v>
      </c>
      <c r="C35" s="0" t="n">
        <v>47</v>
      </c>
      <c r="D35" s="14" t="n">
        <v>18</v>
      </c>
      <c r="E35" s="0" t="n">
        <v>15</v>
      </c>
      <c r="F35" s="0" t="n">
        <v>-2</v>
      </c>
      <c r="G35" s="0" t="n">
        <v>4</v>
      </c>
    </row>
    <row r="36" customFormat="false" ht="12.75" hidden="false" customHeight="false" outlineLevel="0" collapsed="false">
      <c r="A36" s="9" t="s">
        <v>42</v>
      </c>
      <c r="B36" s="25" t="n">
        <f aca="false">B12</f>
        <v>43770</v>
      </c>
      <c r="C36" s="0" t="n">
        <v>59</v>
      </c>
      <c r="D36" s="14" t="n">
        <v>24</v>
      </c>
      <c r="E36" s="0" t="n">
        <v>18</v>
      </c>
      <c r="F36" s="0" t="n">
        <v>-6</v>
      </c>
      <c r="G36" s="0" t="n">
        <v>9</v>
      </c>
    </row>
    <row r="37" customFormat="false" ht="12.75" hidden="false" customHeight="false" outlineLevel="0" collapsed="false">
      <c r="A37" s="9" t="s">
        <v>42</v>
      </c>
      <c r="B37" s="25" t="n">
        <f aca="false">B13</f>
        <v>43800</v>
      </c>
      <c r="C37" s="0" t="n">
        <v>53</v>
      </c>
      <c r="D37" s="14" t="n">
        <v>20</v>
      </c>
      <c r="E37" s="0" t="n">
        <v>16</v>
      </c>
      <c r="F37" s="0" t="n">
        <v>-2</v>
      </c>
      <c r="G37" s="0" t="n">
        <v>4</v>
      </c>
    </row>
    <row r="38" customFormat="false" ht="12.75" hidden="false" customHeight="false" outlineLevel="0" collapsed="false">
      <c r="A38" s="9" t="s">
        <v>42</v>
      </c>
      <c r="B38" s="25" t="n">
        <f aca="false">B14</f>
        <v>43831</v>
      </c>
      <c r="C38" s="0" t="n">
        <v>61</v>
      </c>
      <c r="D38" s="14" t="n">
        <v>24</v>
      </c>
      <c r="E38" s="0" t="n">
        <v>19</v>
      </c>
      <c r="F38" s="0" t="n">
        <v>-2</v>
      </c>
      <c r="G38" s="0" t="n">
        <v>4</v>
      </c>
    </row>
    <row r="39" customFormat="false" ht="12.75" hidden="false" customHeight="false" outlineLevel="0" collapsed="false">
      <c r="A39" s="9" t="s">
        <v>42</v>
      </c>
      <c r="B39" s="25" t="n">
        <f aca="false">B15</f>
        <v>43862</v>
      </c>
      <c r="C39" s="0" t="n">
        <v>69</v>
      </c>
      <c r="D39" s="14" t="n">
        <v>26</v>
      </c>
      <c r="E39" s="0" t="n">
        <v>21</v>
      </c>
      <c r="F39" s="0" t="n">
        <v>-2</v>
      </c>
      <c r="G39" s="0" t="n">
        <v>4</v>
      </c>
    </row>
    <row r="40" customFormat="false" ht="12.75" hidden="false" customHeight="false" outlineLevel="0" collapsed="false">
      <c r="A40" s="9" t="s">
        <v>42</v>
      </c>
      <c r="B40" s="25" t="n">
        <f aca="false">B16</f>
        <v>43891</v>
      </c>
      <c r="C40" s="0" t="n">
        <v>45</v>
      </c>
      <c r="D40" s="14" t="n">
        <v>18</v>
      </c>
      <c r="E40" s="0" t="n">
        <v>14</v>
      </c>
      <c r="F40" s="0" t="n">
        <v>-2</v>
      </c>
      <c r="G40" s="0" t="n">
        <v>4</v>
      </c>
    </row>
    <row r="41" customFormat="false" ht="12.75" hidden="false" customHeight="false" outlineLevel="0" collapsed="false">
      <c r="A41" s="9" t="s">
        <v>42</v>
      </c>
      <c r="B41" s="25" t="n">
        <f aca="false">B17</f>
        <v>43922</v>
      </c>
      <c r="C41" s="0" t="n">
        <v>57</v>
      </c>
      <c r="D41" s="14" t="n">
        <v>20</v>
      </c>
      <c r="E41" s="0" t="n">
        <v>18</v>
      </c>
      <c r="F41" s="0" t="n">
        <v>-5</v>
      </c>
      <c r="G41" s="0" t="n">
        <v>8</v>
      </c>
    </row>
    <row r="42" customFormat="false" ht="12.75" hidden="false" customHeight="false" outlineLevel="0" collapsed="false">
      <c r="A42" s="9" t="s">
        <v>42</v>
      </c>
      <c r="B42" s="25" t="n">
        <f aca="false">B18</f>
        <v>43952</v>
      </c>
      <c r="C42" s="0" t="n">
        <v>68</v>
      </c>
      <c r="D42" s="14" t="n">
        <v>27</v>
      </c>
      <c r="E42" s="0" t="n">
        <v>21</v>
      </c>
      <c r="F42" s="0" t="n">
        <v>-3</v>
      </c>
      <c r="G42" s="0" t="n">
        <v>2</v>
      </c>
    </row>
    <row r="43" customFormat="false" ht="12.75" hidden="false" customHeight="false" outlineLevel="0" collapsed="false">
      <c r="A43" s="9" t="s">
        <v>42</v>
      </c>
      <c r="B43" s="25" t="n">
        <f aca="false">B19</f>
        <v>43983</v>
      </c>
      <c r="C43" s="0" t="n">
        <v>41</v>
      </c>
      <c r="D43" s="14" t="n">
        <v>15</v>
      </c>
      <c r="E43" s="0" t="n">
        <v>13</v>
      </c>
      <c r="F43" s="0" t="n">
        <v>-1</v>
      </c>
      <c r="G43" s="0" t="n">
        <v>2</v>
      </c>
    </row>
    <row r="44" customFormat="false" ht="12.75" hidden="false" customHeight="false" outlineLevel="0" collapsed="false">
      <c r="A44" s="9" t="s">
        <v>42</v>
      </c>
      <c r="B44" s="25" t="n">
        <f aca="false">B20</f>
        <v>44013</v>
      </c>
      <c r="C44" s="0" t="n">
        <v>56</v>
      </c>
      <c r="D44" s="14" t="n">
        <v>22</v>
      </c>
      <c r="E44" s="0" t="n">
        <v>17</v>
      </c>
      <c r="F44" s="0" t="n">
        <v>-1</v>
      </c>
      <c r="G44" s="0" t="n">
        <v>1</v>
      </c>
    </row>
    <row r="45" customFormat="false" ht="12.75" hidden="false" customHeight="false" outlineLevel="0" collapsed="false">
      <c r="A45" s="9" t="s">
        <v>42</v>
      </c>
      <c r="B45" s="25" t="n">
        <f aca="false">B21</f>
        <v>44044</v>
      </c>
      <c r="C45" s="0" t="n">
        <v>44</v>
      </c>
      <c r="D45" s="14" t="n">
        <v>17</v>
      </c>
      <c r="E45" s="0" t="n">
        <v>14</v>
      </c>
      <c r="F45" s="0" t="n">
        <v>-2</v>
      </c>
      <c r="G45" s="0" t="n">
        <v>4</v>
      </c>
    </row>
    <row r="46" customFormat="false" ht="12.75" hidden="false" customHeight="false" outlineLevel="0" collapsed="false">
      <c r="A46" s="9" t="s">
        <v>42</v>
      </c>
      <c r="B46" s="25" t="n">
        <f aca="false">B22</f>
        <v>44075</v>
      </c>
      <c r="C46" s="0" t="n">
        <v>47</v>
      </c>
      <c r="D46" s="14" t="n">
        <v>17</v>
      </c>
      <c r="E46" s="0" t="n">
        <v>15</v>
      </c>
      <c r="F46" s="0" t="n">
        <v>-2</v>
      </c>
      <c r="G46" s="0" t="n">
        <v>4</v>
      </c>
    </row>
    <row r="47" customFormat="false" ht="12.75" hidden="false" customHeight="false" outlineLevel="0" collapsed="false">
      <c r="A47" s="9" t="s">
        <v>42</v>
      </c>
      <c r="B47" s="25" t="n">
        <f aca="false">B23</f>
        <v>44105</v>
      </c>
      <c r="C47" s="0" t="n">
        <v>40</v>
      </c>
      <c r="D47" s="14" t="n">
        <v>17</v>
      </c>
      <c r="E47" s="0" t="n">
        <v>12</v>
      </c>
      <c r="F47" s="0" t="n">
        <v>-2</v>
      </c>
      <c r="G47" s="0" t="n">
        <v>4</v>
      </c>
    </row>
    <row r="48" customFormat="false" ht="12.75" hidden="false" customHeight="false" outlineLevel="0" collapsed="false">
      <c r="A48" s="9" t="s">
        <v>42</v>
      </c>
      <c r="B48" s="25" t="n">
        <f aca="false">B24</f>
        <v>44136</v>
      </c>
      <c r="C48" s="0" t="n">
        <v>37</v>
      </c>
      <c r="D48" s="14" t="n">
        <v>16</v>
      </c>
      <c r="E48" s="0" t="n">
        <v>12</v>
      </c>
      <c r="F48" s="0" t="n">
        <v>-2</v>
      </c>
      <c r="G48" s="0" t="n">
        <v>4</v>
      </c>
    </row>
    <row r="49" customFormat="false" ht="12.75" hidden="false" customHeight="false" outlineLevel="0" collapsed="false">
      <c r="A49" s="9" t="s">
        <v>42</v>
      </c>
      <c r="B49" s="25" t="n">
        <f aca="false">B25</f>
        <v>44166</v>
      </c>
      <c r="C49" s="0" t="n">
        <v>27</v>
      </c>
      <c r="D49" s="14" t="n">
        <v>10</v>
      </c>
      <c r="E49" s="0" t="n">
        <v>9</v>
      </c>
      <c r="F49" s="0" t="n">
        <v>-2</v>
      </c>
      <c r="G49" s="0" t="n">
        <v>4</v>
      </c>
    </row>
    <row r="50" customFormat="false" ht="12.75" hidden="false" customHeight="false" outlineLevel="0" collapsed="false">
      <c r="A50" s="9" t="s">
        <v>45</v>
      </c>
      <c r="B50" s="25" t="n">
        <f aca="false">B26</f>
        <v>43466</v>
      </c>
      <c r="C50" s="0" t="n">
        <v>22</v>
      </c>
      <c r="D50" s="14" t="n">
        <v>9</v>
      </c>
      <c r="E50" s="0" t="n">
        <v>7</v>
      </c>
      <c r="F50" s="0" t="n">
        <v>-1</v>
      </c>
      <c r="G50" s="0" t="n">
        <v>2</v>
      </c>
    </row>
    <row r="51" customFormat="false" ht="12.75" hidden="false" customHeight="false" outlineLevel="0" collapsed="false">
      <c r="A51" s="9" t="s">
        <v>45</v>
      </c>
      <c r="B51" s="25" t="n">
        <f aca="false">B27</f>
        <v>43497</v>
      </c>
      <c r="C51" s="0" t="n">
        <v>24</v>
      </c>
      <c r="D51" s="14" t="n">
        <v>9</v>
      </c>
      <c r="E51" s="0" t="n">
        <v>8</v>
      </c>
      <c r="F51" s="0" t="n">
        <v>-1</v>
      </c>
      <c r="G51" s="0" t="n">
        <v>2</v>
      </c>
    </row>
    <row r="52" customFormat="false" ht="12.75" hidden="false" customHeight="false" outlineLevel="0" collapsed="false">
      <c r="A52" s="9" t="s">
        <v>45</v>
      </c>
      <c r="B52" s="25" t="n">
        <f aca="false">B28</f>
        <v>43525</v>
      </c>
      <c r="C52" s="0" t="n">
        <v>20</v>
      </c>
      <c r="D52" s="14" t="n">
        <v>9</v>
      </c>
      <c r="E52" s="0" t="n">
        <v>6</v>
      </c>
      <c r="F52" s="0" t="n">
        <v>-2</v>
      </c>
      <c r="G52" s="0" t="n">
        <v>3</v>
      </c>
    </row>
    <row r="53" customFormat="false" ht="12.75" hidden="false" customHeight="false" outlineLevel="0" collapsed="false">
      <c r="A53" s="9" t="s">
        <v>45</v>
      </c>
      <c r="B53" s="25" t="n">
        <f aca="false">B29</f>
        <v>43556</v>
      </c>
      <c r="C53" s="0" t="n">
        <v>19</v>
      </c>
      <c r="D53" s="14" t="n">
        <v>8</v>
      </c>
      <c r="E53" s="0" t="n">
        <v>6</v>
      </c>
      <c r="F53" s="0" t="n">
        <v>-1</v>
      </c>
      <c r="G53" s="0" t="n">
        <v>2</v>
      </c>
    </row>
    <row r="54" customFormat="false" ht="12.75" hidden="false" customHeight="false" outlineLevel="0" collapsed="false">
      <c r="A54" s="9" t="s">
        <v>45</v>
      </c>
      <c r="B54" s="25" t="n">
        <f aca="false">B30</f>
        <v>43586</v>
      </c>
      <c r="C54" s="0" t="n">
        <v>4</v>
      </c>
      <c r="D54" s="14" t="n">
        <v>3</v>
      </c>
      <c r="E54" s="0" t="n">
        <v>2</v>
      </c>
      <c r="F54" s="0" t="n">
        <v>-1</v>
      </c>
      <c r="G54" s="0" t="n">
        <v>2</v>
      </c>
    </row>
    <row r="55" customFormat="false" ht="12.75" hidden="false" customHeight="false" outlineLevel="0" collapsed="false">
      <c r="A55" s="9" t="s">
        <v>45</v>
      </c>
      <c r="B55" s="25" t="n">
        <f aca="false">B31</f>
        <v>43617</v>
      </c>
      <c r="C55" s="0" t="n">
        <v>3</v>
      </c>
      <c r="D55" s="14" t="n">
        <v>1</v>
      </c>
      <c r="E55" s="0" t="n">
        <v>1</v>
      </c>
      <c r="F55" s="0" t="n">
        <v>-1</v>
      </c>
      <c r="G55" s="0" t="n">
        <v>2</v>
      </c>
    </row>
    <row r="56" customFormat="false" ht="12.75" hidden="false" customHeight="false" outlineLevel="0" collapsed="false">
      <c r="A56" s="9" t="s">
        <v>45</v>
      </c>
      <c r="B56" s="25" t="n">
        <f aca="false">B32</f>
        <v>43647</v>
      </c>
      <c r="C56" s="0" t="n">
        <v>22</v>
      </c>
      <c r="D56" s="14" t="n">
        <v>10</v>
      </c>
      <c r="E56" s="0" t="n">
        <v>7</v>
      </c>
      <c r="F56" s="0" t="n">
        <v>-1</v>
      </c>
      <c r="G56" s="0" t="n">
        <v>2</v>
      </c>
    </row>
    <row r="57" customFormat="false" ht="12.75" hidden="false" customHeight="false" outlineLevel="0" collapsed="false">
      <c r="A57" s="9" t="s">
        <v>45</v>
      </c>
      <c r="B57" s="25" t="n">
        <f aca="false">B33</f>
        <v>43678</v>
      </c>
      <c r="C57" s="0" t="n">
        <v>18</v>
      </c>
      <c r="D57" s="14" t="n">
        <v>7</v>
      </c>
      <c r="E57" s="0" t="n">
        <v>6</v>
      </c>
      <c r="F57" s="0" t="n">
        <v>-1</v>
      </c>
      <c r="G57" s="0" t="n">
        <v>2</v>
      </c>
    </row>
    <row r="58" customFormat="false" ht="12.75" hidden="false" customHeight="false" outlineLevel="0" collapsed="false">
      <c r="A58" s="9" t="s">
        <v>45</v>
      </c>
      <c r="B58" s="25" t="n">
        <f aca="false">B34</f>
        <v>43709</v>
      </c>
      <c r="C58" s="0" t="n">
        <v>31</v>
      </c>
      <c r="D58" s="14" t="n">
        <v>12</v>
      </c>
      <c r="E58" s="0" t="n">
        <v>10</v>
      </c>
      <c r="F58" s="0" t="n">
        <v>-1</v>
      </c>
      <c r="G58" s="0" t="n">
        <v>2</v>
      </c>
    </row>
    <row r="59" customFormat="false" ht="12.75" hidden="false" customHeight="false" outlineLevel="0" collapsed="false">
      <c r="A59" s="9" t="s">
        <v>45</v>
      </c>
      <c r="B59" s="25" t="n">
        <f aca="false">B35</f>
        <v>43739</v>
      </c>
      <c r="C59" s="0" t="n">
        <v>33</v>
      </c>
      <c r="D59" s="14" t="n">
        <v>12</v>
      </c>
      <c r="E59" s="0" t="n">
        <v>10</v>
      </c>
      <c r="F59" s="0" t="n">
        <v>-1</v>
      </c>
      <c r="G59" s="0" t="n">
        <v>2</v>
      </c>
    </row>
    <row r="60" customFormat="false" ht="12.75" hidden="false" customHeight="false" outlineLevel="0" collapsed="false">
      <c r="A60" s="9" t="s">
        <v>45</v>
      </c>
      <c r="B60" s="25" t="n">
        <f aca="false">B36</f>
        <v>43770</v>
      </c>
      <c r="C60" s="0" t="n">
        <v>28</v>
      </c>
      <c r="D60" s="14" t="n">
        <v>12</v>
      </c>
      <c r="E60" s="0" t="n">
        <v>9</v>
      </c>
      <c r="F60" s="0" t="n">
        <v>-1</v>
      </c>
      <c r="G60" s="0" t="n">
        <v>2</v>
      </c>
    </row>
    <row r="61" customFormat="false" ht="12.75" hidden="false" customHeight="false" outlineLevel="0" collapsed="false">
      <c r="A61" s="9" t="s">
        <v>45</v>
      </c>
      <c r="B61" s="25" t="n">
        <f aca="false">B37</f>
        <v>43800</v>
      </c>
      <c r="C61" s="0" t="n">
        <v>26</v>
      </c>
      <c r="D61" s="14" t="n">
        <v>11</v>
      </c>
      <c r="E61" s="0" t="n">
        <v>8</v>
      </c>
      <c r="F61" s="0" t="n">
        <v>-1</v>
      </c>
      <c r="G61" s="0" t="n">
        <v>2</v>
      </c>
    </row>
    <row r="62" customFormat="false" ht="12.75" hidden="false" customHeight="false" outlineLevel="0" collapsed="false">
      <c r="A62" s="9" t="s">
        <v>45</v>
      </c>
      <c r="B62" s="25" t="n">
        <f aca="false">B38</f>
        <v>43831</v>
      </c>
      <c r="C62" s="0" t="n">
        <v>19</v>
      </c>
      <c r="D62" s="14" t="n">
        <v>7</v>
      </c>
      <c r="E62" s="0" t="n">
        <v>6</v>
      </c>
      <c r="F62" s="0" t="n">
        <v>-1</v>
      </c>
      <c r="G62" s="0" t="n">
        <v>2</v>
      </c>
    </row>
    <row r="63" customFormat="false" ht="12.75" hidden="false" customHeight="false" outlineLevel="0" collapsed="false">
      <c r="A63" s="9" t="s">
        <v>45</v>
      </c>
      <c r="B63" s="25" t="n">
        <f aca="false">B39</f>
        <v>43862</v>
      </c>
      <c r="C63" s="0" t="n">
        <v>29</v>
      </c>
      <c r="D63" s="14" t="n">
        <v>11</v>
      </c>
      <c r="E63" s="0" t="n">
        <v>9</v>
      </c>
      <c r="F63" s="0" t="n">
        <v>-1</v>
      </c>
      <c r="G63" s="0" t="n">
        <v>2</v>
      </c>
    </row>
    <row r="64" customFormat="false" ht="12.75" hidden="false" customHeight="false" outlineLevel="0" collapsed="false">
      <c r="A64" s="9" t="s">
        <v>45</v>
      </c>
      <c r="B64" s="25" t="n">
        <f aca="false">B40</f>
        <v>43891</v>
      </c>
      <c r="C64" s="0" t="n">
        <v>33</v>
      </c>
      <c r="D64" s="14" t="n">
        <v>13</v>
      </c>
      <c r="E64" s="0" t="n">
        <v>10</v>
      </c>
      <c r="F64" s="0" t="n">
        <v>-1</v>
      </c>
      <c r="G64" s="0" t="n">
        <v>2</v>
      </c>
    </row>
    <row r="65" customFormat="false" ht="12.75" hidden="false" customHeight="false" outlineLevel="0" collapsed="false">
      <c r="A65" s="9" t="s">
        <v>45</v>
      </c>
      <c r="B65" s="25" t="n">
        <f aca="false">B41</f>
        <v>43922</v>
      </c>
      <c r="C65" s="0" t="n">
        <v>42</v>
      </c>
      <c r="D65" s="14" t="n">
        <v>17</v>
      </c>
      <c r="E65" s="0" t="n">
        <v>13</v>
      </c>
      <c r="F65" s="0" t="n">
        <v>-2</v>
      </c>
      <c r="G65" s="0" t="n">
        <v>4</v>
      </c>
    </row>
    <row r="66" customFormat="false" ht="12.75" hidden="false" customHeight="false" outlineLevel="0" collapsed="false">
      <c r="A66" s="9" t="s">
        <v>45</v>
      </c>
      <c r="B66" s="25" t="n">
        <f aca="false">B42</f>
        <v>43952</v>
      </c>
      <c r="C66" s="0" t="n">
        <v>37</v>
      </c>
      <c r="D66" s="14" t="n">
        <v>14</v>
      </c>
      <c r="E66" s="0" t="n">
        <v>12</v>
      </c>
      <c r="F66" s="0" t="n">
        <v>-2</v>
      </c>
      <c r="G66" s="0" t="n">
        <v>4</v>
      </c>
    </row>
    <row r="67" customFormat="false" ht="12.75" hidden="false" customHeight="false" outlineLevel="0" collapsed="false">
      <c r="A67" s="9" t="s">
        <v>45</v>
      </c>
      <c r="B67" s="25" t="n">
        <f aca="false">B43</f>
        <v>43983</v>
      </c>
      <c r="C67" s="0" t="n">
        <v>43</v>
      </c>
      <c r="D67" s="14" t="n">
        <v>17</v>
      </c>
      <c r="E67" s="0" t="n">
        <v>13</v>
      </c>
      <c r="F67" s="0" t="n">
        <v>-2</v>
      </c>
      <c r="G67" s="0" t="n">
        <v>4</v>
      </c>
    </row>
    <row r="68" customFormat="false" ht="12.75" hidden="false" customHeight="false" outlineLevel="0" collapsed="false">
      <c r="A68" s="9" t="s">
        <v>45</v>
      </c>
      <c r="B68" s="25" t="n">
        <f aca="false">B44</f>
        <v>44013</v>
      </c>
      <c r="C68" s="0" t="n">
        <v>48</v>
      </c>
      <c r="D68" s="14" t="n">
        <v>18</v>
      </c>
      <c r="E68" s="0" t="n">
        <v>15</v>
      </c>
      <c r="F68" s="0" t="n">
        <v>-2</v>
      </c>
      <c r="G68" s="0" t="n">
        <v>4</v>
      </c>
    </row>
    <row r="69" customFormat="false" ht="12.75" hidden="false" customHeight="false" outlineLevel="0" collapsed="false">
      <c r="A69" s="9" t="s">
        <v>45</v>
      </c>
      <c r="B69" s="25" t="n">
        <f aca="false">B45</f>
        <v>44044</v>
      </c>
      <c r="C69" s="0" t="n">
        <v>22</v>
      </c>
      <c r="D69" s="14" t="n">
        <v>9</v>
      </c>
      <c r="E69" s="0" t="n">
        <v>7</v>
      </c>
      <c r="F69" s="0" t="n">
        <v>-1</v>
      </c>
      <c r="G69" s="0" t="n">
        <v>2</v>
      </c>
    </row>
    <row r="70" customFormat="false" ht="12.75" hidden="false" customHeight="false" outlineLevel="0" collapsed="false">
      <c r="A70" s="9" t="s">
        <v>45</v>
      </c>
      <c r="B70" s="25" t="n">
        <f aca="false">B46</f>
        <v>44075</v>
      </c>
      <c r="C70" s="0" t="n">
        <v>24</v>
      </c>
      <c r="D70" s="14" t="n">
        <v>9</v>
      </c>
      <c r="E70" s="0" t="n">
        <v>8</v>
      </c>
      <c r="F70" s="0" t="n">
        <v>-1</v>
      </c>
      <c r="G70" s="0" t="n">
        <v>0</v>
      </c>
    </row>
    <row r="71" customFormat="false" ht="12.75" hidden="false" customHeight="false" outlineLevel="0" collapsed="false">
      <c r="A71" s="9" t="s">
        <v>45</v>
      </c>
      <c r="B71" s="25" t="n">
        <f aca="false">B47</f>
        <v>44105</v>
      </c>
      <c r="C71" s="0" t="n">
        <v>20</v>
      </c>
      <c r="D71" s="14" t="n">
        <v>9</v>
      </c>
      <c r="E71" s="0" t="n">
        <v>6</v>
      </c>
      <c r="F71" s="0" t="n">
        <v>-1</v>
      </c>
      <c r="G71" s="0" t="n">
        <v>2</v>
      </c>
    </row>
    <row r="72" customFormat="false" ht="12.75" hidden="false" customHeight="false" outlineLevel="0" collapsed="false">
      <c r="A72" s="9" t="s">
        <v>45</v>
      </c>
      <c r="B72" s="25" t="n">
        <f aca="false">B48</f>
        <v>44136</v>
      </c>
      <c r="C72" s="0" t="n">
        <v>19</v>
      </c>
      <c r="D72" s="14" t="n">
        <v>8</v>
      </c>
      <c r="E72" s="0" t="n">
        <v>6</v>
      </c>
      <c r="F72" s="0" t="n">
        <v>-1</v>
      </c>
      <c r="G72" s="0" t="n">
        <v>2</v>
      </c>
    </row>
    <row r="73" customFormat="false" ht="12.75" hidden="false" customHeight="false" outlineLevel="0" collapsed="false">
      <c r="A73" s="9" t="s">
        <v>45</v>
      </c>
      <c r="B73" s="25" t="n">
        <f aca="false">B49</f>
        <v>44166</v>
      </c>
      <c r="C73" s="0" t="n">
        <v>4</v>
      </c>
      <c r="D73" s="14" t="n">
        <v>3</v>
      </c>
      <c r="E73" s="0" t="n">
        <v>2</v>
      </c>
      <c r="F73" s="0" t="n">
        <v>-1</v>
      </c>
      <c r="G73" s="0" t="n">
        <v>0</v>
      </c>
    </row>
    <row r="74" customFormat="false" ht="12.75" hidden="false" customHeight="false" outlineLevel="0" collapsed="false">
      <c r="A74" s="9" t="s">
        <v>49</v>
      </c>
      <c r="B74" s="25" t="n">
        <f aca="false">B50</f>
        <v>43466</v>
      </c>
      <c r="C74" s="0" t="n">
        <v>11</v>
      </c>
      <c r="D74" s="14" t="n">
        <v>5</v>
      </c>
      <c r="E74" s="0" t="n">
        <v>4</v>
      </c>
      <c r="F74" s="0" t="n">
        <v>-1</v>
      </c>
      <c r="G74" s="0" t="n">
        <v>2</v>
      </c>
    </row>
    <row r="75" customFormat="false" ht="12.75" hidden="false" customHeight="false" outlineLevel="0" collapsed="false">
      <c r="A75" s="9" t="s">
        <v>49</v>
      </c>
      <c r="B75" s="25" t="n">
        <f aca="false">B51</f>
        <v>43497</v>
      </c>
      <c r="C75" s="0" t="n">
        <v>12</v>
      </c>
      <c r="D75" s="14" t="n">
        <v>5</v>
      </c>
      <c r="E75" s="0" t="n">
        <v>4</v>
      </c>
      <c r="F75" s="0" t="n">
        <v>-1</v>
      </c>
      <c r="G75" s="0" t="n">
        <v>2</v>
      </c>
    </row>
    <row r="76" customFormat="false" ht="12.75" hidden="false" customHeight="false" outlineLevel="0" collapsed="false">
      <c r="A76" s="9" t="s">
        <v>49</v>
      </c>
      <c r="B76" s="25" t="n">
        <f aca="false">B52</f>
        <v>43525</v>
      </c>
      <c r="C76" s="0" t="n">
        <v>10</v>
      </c>
      <c r="D76" s="14" t="n">
        <v>5</v>
      </c>
      <c r="E76" s="0" t="n">
        <v>3</v>
      </c>
      <c r="F76" s="0" t="n">
        <v>-1</v>
      </c>
      <c r="G76" s="0" t="n">
        <v>0</v>
      </c>
    </row>
    <row r="77" customFormat="false" ht="12.75" hidden="false" customHeight="false" outlineLevel="0" collapsed="false">
      <c r="A77" s="9" t="s">
        <v>49</v>
      </c>
      <c r="B77" s="25" t="n">
        <f aca="false">B53</f>
        <v>43556</v>
      </c>
      <c r="C77" s="0" t="n">
        <v>10</v>
      </c>
      <c r="D77" s="14" t="n">
        <v>4</v>
      </c>
      <c r="E77" s="0" t="n">
        <v>3</v>
      </c>
      <c r="F77" s="0" t="n">
        <v>-1</v>
      </c>
      <c r="G77" s="0" t="n">
        <v>3</v>
      </c>
    </row>
    <row r="78" customFormat="false" ht="12.75" hidden="false" customHeight="false" outlineLevel="0" collapsed="false">
      <c r="A78" s="9" t="s">
        <v>49</v>
      </c>
      <c r="B78" s="25" t="n">
        <f aca="false">B54</f>
        <v>43586</v>
      </c>
      <c r="C78" s="0" t="n">
        <v>17</v>
      </c>
      <c r="D78" s="14" t="n">
        <v>9</v>
      </c>
      <c r="E78" s="0" t="n">
        <v>6</v>
      </c>
      <c r="F78" s="0" t="n">
        <v>-1</v>
      </c>
      <c r="G78" s="0" t="n">
        <v>2</v>
      </c>
    </row>
    <row r="79" customFormat="false" ht="12.75" hidden="false" customHeight="false" outlineLevel="0" collapsed="false">
      <c r="A79" s="9" t="s">
        <v>49</v>
      </c>
      <c r="B79" s="25" t="n">
        <f aca="false">B55</f>
        <v>43617</v>
      </c>
      <c r="C79" s="0" t="n">
        <v>9</v>
      </c>
      <c r="D79" s="14" t="n">
        <v>6</v>
      </c>
      <c r="E79" s="0" t="n">
        <v>3</v>
      </c>
      <c r="F79" s="0" t="n">
        <v>-1</v>
      </c>
      <c r="G79" s="0" t="n">
        <v>2</v>
      </c>
    </row>
    <row r="80" customFormat="false" ht="12.75" hidden="false" customHeight="false" outlineLevel="0" collapsed="false">
      <c r="A80" s="9" t="s">
        <v>49</v>
      </c>
      <c r="B80" s="25" t="n">
        <f aca="false">B56</f>
        <v>43647</v>
      </c>
      <c r="C80" s="0" t="n">
        <v>26</v>
      </c>
      <c r="D80" s="14" t="n">
        <v>11</v>
      </c>
      <c r="E80" s="0" t="n">
        <v>8</v>
      </c>
      <c r="F80" s="0" t="n">
        <v>-1</v>
      </c>
      <c r="G80" s="0" t="n">
        <v>3</v>
      </c>
    </row>
    <row r="81" customFormat="false" ht="12.75" hidden="false" customHeight="false" outlineLevel="0" collapsed="false">
      <c r="A81" s="9" t="s">
        <v>49</v>
      </c>
      <c r="B81" s="25" t="n">
        <f aca="false">B57</f>
        <v>43678</v>
      </c>
      <c r="C81" s="0" t="n">
        <v>23</v>
      </c>
      <c r="D81" s="14" t="n">
        <v>9</v>
      </c>
      <c r="E81" s="0" t="n">
        <v>7</v>
      </c>
      <c r="F81" s="0" t="n">
        <v>-1</v>
      </c>
      <c r="G81" s="0" t="n">
        <v>2</v>
      </c>
    </row>
    <row r="82" customFormat="false" ht="12.75" hidden="false" customHeight="false" outlineLevel="0" collapsed="false">
      <c r="A82" s="9" t="s">
        <v>49</v>
      </c>
      <c r="B82" s="25" t="n">
        <f aca="false">B58</f>
        <v>43709</v>
      </c>
      <c r="C82" s="0" t="n">
        <v>16</v>
      </c>
      <c r="D82" s="14" t="n">
        <v>6</v>
      </c>
      <c r="E82" s="0" t="n">
        <v>5</v>
      </c>
      <c r="F82" s="0" t="n">
        <v>-1</v>
      </c>
      <c r="G82" s="0" t="n">
        <v>3</v>
      </c>
    </row>
    <row r="83" customFormat="false" ht="12.75" hidden="false" customHeight="false" outlineLevel="0" collapsed="false">
      <c r="A83" s="9" t="s">
        <v>49</v>
      </c>
      <c r="B83" s="25" t="n">
        <f aca="false">B59</f>
        <v>43739</v>
      </c>
      <c r="C83" s="0" t="n">
        <v>17</v>
      </c>
      <c r="D83" s="14" t="n">
        <v>6</v>
      </c>
      <c r="E83" s="0" t="n">
        <v>6</v>
      </c>
      <c r="F83" s="0" t="n">
        <v>-1</v>
      </c>
      <c r="G83" s="0" t="n">
        <v>2</v>
      </c>
    </row>
    <row r="84" customFormat="false" ht="12.75" hidden="false" customHeight="false" outlineLevel="0" collapsed="false">
      <c r="A84" s="9" t="s">
        <v>49</v>
      </c>
      <c r="B84" s="25" t="n">
        <f aca="false">B60</f>
        <v>43770</v>
      </c>
      <c r="C84" s="0" t="n">
        <v>14</v>
      </c>
      <c r="D84" s="14" t="n">
        <v>6</v>
      </c>
      <c r="E84" s="0" t="n">
        <v>5</v>
      </c>
      <c r="F84" s="0" t="n">
        <v>-1</v>
      </c>
      <c r="G84" s="0" t="n">
        <v>1</v>
      </c>
    </row>
    <row r="85" customFormat="false" ht="12.75" hidden="false" customHeight="false" outlineLevel="0" collapsed="false">
      <c r="A85" s="9" t="s">
        <v>49</v>
      </c>
      <c r="B85" s="25" t="n">
        <f aca="false">B61</f>
        <v>43800</v>
      </c>
      <c r="C85" s="0" t="n">
        <v>13</v>
      </c>
      <c r="D85" s="14" t="n">
        <v>6</v>
      </c>
      <c r="E85" s="0" t="n">
        <v>4</v>
      </c>
      <c r="F85" s="0" t="n">
        <v>-1</v>
      </c>
      <c r="G85" s="0" t="n">
        <v>1</v>
      </c>
    </row>
    <row r="86" customFormat="false" ht="12.75" hidden="false" customHeight="false" outlineLevel="0" collapsed="false">
      <c r="A86" s="9" t="s">
        <v>49</v>
      </c>
      <c r="B86" s="25" t="n">
        <f aca="false">B62</f>
        <v>43831</v>
      </c>
      <c r="C86" s="0" t="n">
        <v>13</v>
      </c>
      <c r="D86" s="14" t="n">
        <v>7</v>
      </c>
      <c r="E86" s="0" t="n">
        <v>4</v>
      </c>
      <c r="F86" s="0" t="n">
        <v>-1</v>
      </c>
      <c r="G86" s="0" t="n">
        <v>2</v>
      </c>
    </row>
    <row r="87" customFormat="false" ht="12.75" hidden="false" customHeight="false" outlineLevel="0" collapsed="false">
      <c r="A87" s="9" t="s">
        <v>49</v>
      </c>
      <c r="B87" s="25" t="n">
        <f aca="false">B63</f>
        <v>43862</v>
      </c>
      <c r="C87" s="0" t="n">
        <v>8</v>
      </c>
      <c r="D87" s="14" t="n">
        <v>24</v>
      </c>
      <c r="E87" s="0" t="n">
        <v>3</v>
      </c>
      <c r="F87" s="0" t="n">
        <v>-1</v>
      </c>
      <c r="G87" s="0" t="n">
        <v>2</v>
      </c>
    </row>
    <row r="88" customFormat="false" ht="12.75" hidden="false" customHeight="false" outlineLevel="0" collapsed="false">
      <c r="A88" s="9" t="s">
        <v>49</v>
      </c>
      <c r="B88" s="25" t="n">
        <f aca="false">B64</f>
        <v>43891</v>
      </c>
      <c r="C88" s="0" t="n">
        <v>14</v>
      </c>
      <c r="D88" s="14" t="n">
        <v>9</v>
      </c>
      <c r="E88" s="0" t="n">
        <v>5</v>
      </c>
      <c r="F88" s="0" t="n">
        <v>-1</v>
      </c>
      <c r="G88" s="0" t="n">
        <v>2</v>
      </c>
    </row>
    <row r="89" customFormat="false" ht="12.75" hidden="false" customHeight="false" outlineLevel="0" collapsed="false">
      <c r="A89" s="9" t="s">
        <v>49</v>
      </c>
      <c r="B89" s="25" t="n">
        <f aca="false">B65</f>
        <v>43922</v>
      </c>
      <c r="C89" s="0" t="n">
        <v>14</v>
      </c>
      <c r="D89" s="14" t="n">
        <v>7</v>
      </c>
      <c r="E89" s="0" t="n">
        <v>5</v>
      </c>
      <c r="F89" s="0" t="n">
        <v>-1</v>
      </c>
      <c r="G89" s="0" t="n">
        <v>2</v>
      </c>
    </row>
    <row r="90" customFormat="false" ht="12.75" hidden="false" customHeight="false" outlineLevel="0" collapsed="false">
      <c r="A90" s="9" t="s">
        <v>49</v>
      </c>
      <c r="B90" s="25" t="n">
        <f aca="false">B66</f>
        <v>43952</v>
      </c>
      <c r="C90" s="0" t="n">
        <v>12</v>
      </c>
      <c r="D90" s="14" t="n">
        <v>7</v>
      </c>
      <c r="E90" s="0" t="n">
        <v>4</v>
      </c>
      <c r="F90" s="0" t="n">
        <v>-1</v>
      </c>
      <c r="G90" s="0" t="n">
        <v>3</v>
      </c>
    </row>
    <row r="91" customFormat="false" ht="12.75" hidden="false" customHeight="false" outlineLevel="0" collapsed="false">
      <c r="A91" s="9" t="s">
        <v>49</v>
      </c>
      <c r="B91" s="25" t="n">
        <f aca="false">B67</f>
        <v>43983</v>
      </c>
      <c r="C91" s="0" t="n">
        <v>14</v>
      </c>
      <c r="D91" s="14" t="n">
        <v>5</v>
      </c>
      <c r="E91" s="0" t="n">
        <v>5</v>
      </c>
      <c r="F91" s="0" t="n">
        <v>-1</v>
      </c>
      <c r="G91" s="0" t="n">
        <v>2</v>
      </c>
    </row>
    <row r="92" customFormat="false" ht="12.75" hidden="false" customHeight="false" outlineLevel="0" collapsed="false">
      <c r="A92" s="9" t="s">
        <v>49</v>
      </c>
      <c r="B92" s="25" t="n">
        <f aca="false">B68</f>
        <v>44013</v>
      </c>
      <c r="C92" s="0" t="n">
        <v>20</v>
      </c>
      <c r="D92" s="14" t="n">
        <v>8</v>
      </c>
      <c r="E92" s="0" t="n">
        <v>6</v>
      </c>
      <c r="F92" s="0" t="n">
        <v>-1</v>
      </c>
      <c r="G92" s="0" t="n">
        <v>2</v>
      </c>
    </row>
    <row r="93" customFormat="false" ht="12.75" hidden="false" customHeight="false" outlineLevel="0" collapsed="false">
      <c r="A93" s="9" t="s">
        <v>49</v>
      </c>
      <c r="B93" s="25" t="n">
        <f aca="false">B69</f>
        <v>44044</v>
      </c>
      <c r="C93" s="0" t="n">
        <v>11</v>
      </c>
      <c r="D93" s="14" t="n">
        <v>5</v>
      </c>
      <c r="E93" s="0" t="n">
        <v>4</v>
      </c>
      <c r="F93" s="0" t="n">
        <v>-1</v>
      </c>
      <c r="G93" s="0" t="n">
        <v>2</v>
      </c>
    </row>
    <row r="94" customFormat="false" ht="12.75" hidden="false" customHeight="false" outlineLevel="0" collapsed="false">
      <c r="A94" s="9" t="s">
        <v>49</v>
      </c>
      <c r="B94" s="25" t="n">
        <f aca="false">B70</f>
        <v>44075</v>
      </c>
      <c r="C94" s="0" t="n">
        <v>12</v>
      </c>
      <c r="D94" s="14" t="n">
        <v>5</v>
      </c>
      <c r="E94" s="0" t="n">
        <v>4</v>
      </c>
      <c r="F94" s="0" t="n">
        <v>-1</v>
      </c>
      <c r="G94" s="0" t="n">
        <v>2</v>
      </c>
    </row>
    <row r="95" customFormat="false" ht="12.75" hidden="false" customHeight="false" outlineLevel="0" collapsed="false">
      <c r="A95" s="9" t="s">
        <v>49</v>
      </c>
      <c r="B95" s="25" t="n">
        <f aca="false">B71</f>
        <v>44105</v>
      </c>
      <c r="C95" s="0" t="n">
        <v>10</v>
      </c>
      <c r="D95" s="14" t="n">
        <v>5</v>
      </c>
      <c r="E95" s="0" t="n">
        <v>3</v>
      </c>
      <c r="F95" s="0" t="n">
        <v>-1</v>
      </c>
      <c r="G95" s="0" t="n">
        <v>1</v>
      </c>
    </row>
    <row r="96" customFormat="false" ht="12.75" hidden="false" customHeight="false" outlineLevel="0" collapsed="false">
      <c r="A96" s="9" t="s">
        <v>49</v>
      </c>
      <c r="B96" s="25" t="n">
        <f aca="false">B72</f>
        <v>44136</v>
      </c>
      <c r="C96" s="0" t="n">
        <v>10</v>
      </c>
      <c r="D96" s="14" t="n">
        <v>4</v>
      </c>
      <c r="E96" s="0" t="n">
        <v>3</v>
      </c>
      <c r="F96" s="0" t="n">
        <v>-1</v>
      </c>
      <c r="G96" s="0" t="n">
        <v>2</v>
      </c>
    </row>
    <row r="97" customFormat="false" ht="12.75" hidden="false" customHeight="false" outlineLevel="0" collapsed="false">
      <c r="A97" s="9" t="s">
        <v>49</v>
      </c>
      <c r="B97" s="25" t="n">
        <f aca="false">B73</f>
        <v>44166</v>
      </c>
      <c r="C97" s="0" t="n">
        <v>17</v>
      </c>
      <c r="D97" s="14" t="n">
        <v>9</v>
      </c>
      <c r="E97" s="0" t="n">
        <v>6</v>
      </c>
      <c r="F97" s="0" t="n">
        <v>-1</v>
      </c>
      <c r="G97" s="0" t="n">
        <v>2</v>
      </c>
    </row>
    <row r="98" customFormat="false" ht="12.75" hidden="false" customHeight="false" outlineLevel="0" collapsed="false">
      <c r="A98" s="0" t="s">
        <v>32</v>
      </c>
      <c r="B98" s="25" t="n">
        <f aca="false">B74</f>
        <v>43466</v>
      </c>
      <c r="D98" s="14" t="n">
        <v>62</v>
      </c>
      <c r="E98" s="0" t="n">
        <v>0</v>
      </c>
      <c r="F98" s="0" t="n">
        <v>0</v>
      </c>
      <c r="G98" s="0" t="n">
        <v>0</v>
      </c>
    </row>
    <row r="99" customFormat="false" ht="12.75" hidden="false" customHeight="false" outlineLevel="0" collapsed="false">
      <c r="A99" s="0" t="s">
        <v>32</v>
      </c>
      <c r="B99" s="25" t="n">
        <f aca="false">B75</f>
        <v>43497</v>
      </c>
      <c r="D99" s="14" t="n">
        <v>64</v>
      </c>
      <c r="E99" s="0" t="n">
        <v>0</v>
      </c>
      <c r="F99" s="0" t="n">
        <v>0</v>
      </c>
      <c r="G99" s="0" t="n">
        <v>0</v>
      </c>
    </row>
    <row r="100" customFormat="false" ht="12.75" hidden="false" customHeight="false" outlineLevel="0" collapsed="false">
      <c r="A100" s="0" t="s">
        <v>32</v>
      </c>
      <c r="B100" s="25" t="n">
        <f aca="false">B76</f>
        <v>43525</v>
      </c>
      <c r="D100" s="14" t="n">
        <v>63</v>
      </c>
      <c r="E100" s="0" t="n">
        <v>0</v>
      </c>
      <c r="F100" s="0" t="n">
        <v>0</v>
      </c>
      <c r="G100" s="0" t="n">
        <v>0</v>
      </c>
    </row>
    <row r="101" customFormat="false" ht="12.75" hidden="false" customHeight="false" outlineLevel="0" collapsed="false">
      <c r="A101" s="0" t="s">
        <v>32</v>
      </c>
      <c r="B101" s="25" t="n">
        <f aca="false">B77</f>
        <v>43556</v>
      </c>
      <c r="D101" s="14" t="n">
        <v>57</v>
      </c>
      <c r="E101" s="0" t="n">
        <v>0</v>
      </c>
      <c r="F101" s="0" t="n">
        <v>0</v>
      </c>
      <c r="G101" s="0" t="n">
        <v>0</v>
      </c>
    </row>
    <row r="102" customFormat="false" ht="12.75" hidden="false" customHeight="false" outlineLevel="0" collapsed="false">
      <c r="A102" s="0" t="s">
        <v>32</v>
      </c>
      <c r="B102" s="25" t="n">
        <f aca="false">B78</f>
        <v>43586</v>
      </c>
      <c r="D102" s="14" t="n">
        <v>46</v>
      </c>
      <c r="E102" s="0" t="n">
        <v>0</v>
      </c>
      <c r="F102" s="0" t="n">
        <v>0</v>
      </c>
      <c r="G102" s="0" t="n">
        <v>0</v>
      </c>
    </row>
    <row r="103" customFormat="false" ht="12.75" hidden="false" customHeight="false" outlineLevel="0" collapsed="false">
      <c r="A103" s="0" t="s">
        <v>32</v>
      </c>
      <c r="B103" s="25" t="n">
        <f aca="false">B79</f>
        <v>43617</v>
      </c>
      <c r="D103" s="14" t="n">
        <v>57</v>
      </c>
      <c r="E103" s="0" t="n">
        <v>0</v>
      </c>
      <c r="F103" s="0" t="n">
        <v>0</v>
      </c>
      <c r="G103" s="0" t="n">
        <v>0</v>
      </c>
    </row>
    <row r="104" customFormat="false" ht="12.75" hidden="false" customHeight="false" outlineLevel="0" collapsed="false">
      <c r="A104" s="0" t="s">
        <v>32</v>
      </c>
      <c r="B104" s="25" t="n">
        <f aca="false">B80</f>
        <v>43647</v>
      </c>
      <c r="D104" s="14" t="n">
        <v>59</v>
      </c>
      <c r="E104" s="0" t="n">
        <v>0</v>
      </c>
      <c r="F104" s="0" t="n">
        <v>0</v>
      </c>
      <c r="G104" s="0" t="n">
        <v>0</v>
      </c>
    </row>
    <row r="105" customFormat="false" ht="12.75" hidden="false" customHeight="false" outlineLevel="0" collapsed="false">
      <c r="A105" s="0" t="s">
        <v>32</v>
      </c>
      <c r="B105" s="25" t="n">
        <f aca="false">B81</f>
        <v>43678</v>
      </c>
      <c r="D105" s="14" t="n">
        <v>59</v>
      </c>
      <c r="E105" s="0" t="n">
        <v>0</v>
      </c>
      <c r="F105" s="0" t="n">
        <v>0</v>
      </c>
      <c r="G105" s="0" t="n">
        <v>0</v>
      </c>
    </row>
    <row r="106" customFormat="false" ht="12.75" hidden="false" customHeight="false" outlineLevel="0" collapsed="false">
      <c r="A106" s="0" t="s">
        <v>32</v>
      </c>
      <c r="B106" s="25" t="n">
        <f aca="false">B82</f>
        <v>43709</v>
      </c>
      <c r="D106" s="14" t="n">
        <v>68</v>
      </c>
      <c r="E106" s="0" t="n">
        <v>0</v>
      </c>
      <c r="F106" s="0" t="n">
        <v>0</v>
      </c>
      <c r="G106" s="0" t="n">
        <v>0</v>
      </c>
    </row>
    <row r="107" customFormat="false" ht="12.75" hidden="false" customHeight="false" outlineLevel="0" collapsed="false">
      <c r="A107" s="0" t="s">
        <v>32</v>
      </c>
      <c r="B107" s="25" t="n">
        <f aca="false">B83</f>
        <v>43739</v>
      </c>
      <c r="D107" s="14" t="n">
        <v>61</v>
      </c>
      <c r="E107" s="0" t="n">
        <v>0</v>
      </c>
      <c r="F107" s="0" t="n">
        <v>0</v>
      </c>
      <c r="G107" s="0" t="n">
        <v>0</v>
      </c>
    </row>
    <row r="108" customFormat="false" ht="12.75" hidden="false" customHeight="false" outlineLevel="0" collapsed="false">
      <c r="A108" s="0" t="s">
        <v>32</v>
      </c>
      <c r="B108" s="25" t="n">
        <f aca="false">B84</f>
        <v>43770</v>
      </c>
      <c r="D108" s="14" t="n">
        <v>69</v>
      </c>
      <c r="E108" s="0" t="n">
        <v>0</v>
      </c>
      <c r="F108" s="0" t="n">
        <v>0</v>
      </c>
      <c r="G108" s="0" t="n">
        <v>0</v>
      </c>
    </row>
    <row r="109" customFormat="false" ht="12.75" hidden="false" customHeight="false" outlineLevel="0" collapsed="false">
      <c r="A109" s="0" t="s">
        <v>32</v>
      </c>
      <c r="B109" s="25" t="n">
        <f aca="false">B85</f>
        <v>43800</v>
      </c>
      <c r="D109" s="14" t="n">
        <v>74</v>
      </c>
      <c r="E109" s="0" t="n">
        <v>0</v>
      </c>
      <c r="F109" s="0" t="n">
        <v>0</v>
      </c>
      <c r="G109" s="0" t="n">
        <v>0</v>
      </c>
    </row>
    <row r="110" customFormat="false" ht="12.75" hidden="false" customHeight="false" outlineLevel="0" collapsed="false">
      <c r="A110" s="0" t="s">
        <v>32</v>
      </c>
      <c r="B110" s="25" t="n">
        <f aca="false">B86</f>
        <v>43831</v>
      </c>
      <c r="D110" s="14" t="n">
        <v>58</v>
      </c>
      <c r="E110" s="0" t="n">
        <v>0</v>
      </c>
      <c r="F110" s="0" t="n">
        <v>0</v>
      </c>
      <c r="G110" s="0" t="n">
        <v>0</v>
      </c>
    </row>
    <row r="111" customFormat="false" ht="12.75" hidden="false" customHeight="false" outlineLevel="0" collapsed="false">
      <c r="A111" s="0" t="s">
        <v>32</v>
      </c>
      <c r="B111" s="25" t="n">
        <f aca="false">B87</f>
        <v>43862</v>
      </c>
      <c r="D111" s="14" t="n">
        <v>89</v>
      </c>
      <c r="E111" s="0" t="n">
        <v>0</v>
      </c>
      <c r="F111" s="0" t="n">
        <v>0</v>
      </c>
      <c r="G111" s="0" t="n">
        <v>0</v>
      </c>
    </row>
    <row r="112" customFormat="false" ht="12.75" hidden="false" customHeight="false" outlineLevel="0" collapsed="false">
      <c r="A112" s="0" t="s">
        <v>32</v>
      </c>
      <c r="B112" s="25" t="n">
        <f aca="false">B88</f>
        <v>43891</v>
      </c>
      <c r="D112" s="14" t="n">
        <v>69</v>
      </c>
      <c r="E112" s="0" t="n">
        <v>0</v>
      </c>
      <c r="F112" s="0" t="n">
        <v>0</v>
      </c>
      <c r="G112" s="0" t="n">
        <v>0</v>
      </c>
    </row>
    <row r="113" customFormat="false" ht="12.75" hidden="false" customHeight="false" outlineLevel="0" collapsed="false">
      <c r="A113" s="0" t="s">
        <v>32</v>
      </c>
      <c r="B113" s="25" t="n">
        <f aca="false">B89</f>
        <v>43922</v>
      </c>
      <c r="D113" s="14" t="n">
        <v>69</v>
      </c>
      <c r="E113" s="0" t="n">
        <v>0</v>
      </c>
      <c r="F113" s="0" t="n">
        <v>0</v>
      </c>
      <c r="G113" s="0" t="n">
        <v>0</v>
      </c>
    </row>
    <row r="114" customFormat="false" ht="12.75" hidden="false" customHeight="false" outlineLevel="0" collapsed="false">
      <c r="A114" s="0" t="s">
        <v>32</v>
      </c>
      <c r="B114" s="25" t="n">
        <f aca="false">B90</f>
        <v>43952</v>
      </c>
      <c r="D114" s="14" t="n">
        <v>80</v>
      </c>
      <c r="E114" s="0" t="n">
        <v>0</v>
      </c>
      <c r="F114" s="0" t="n">
        <v>0</v>
      </c>
      <c r="G114" s="0" t="n">
        <v>0</v>
      </c>
    </row>
    <row r="115" customFormat="false" ht="12.75" hidden="false" customHeight="false" outlineLevel="0" collapsed="false">
      <c r="A115" s="0" t="s">
        <v>32</v>
      </c>
      <c r="B115" s="25" t="n">
        <f aca="false">B91</f>
        <v>43983</v>
      </c>
      <c r="D115" s="14" t="n">
        <v>70</v>
      </c>
      <c r="E115" s="0" t="n">
        <v>0</v>
      </c>
      <c r="F115" s="0" t="n">
        <v>0</v>
      </c>
      <c r="G115" s="0" t="n">
        <v>0</v>
      </c>
    </row>
    <row r="116" customFormat="false" ht="12.75" hidden="false" customHeight="false" outlineLevel="0" collapsed="false">
      <c r="A116" s="0" t="s">
        <v>32</v>
      </c>
      <c r="B116" s="25" t="n">
        <f aca="false">B92</f>
        <v>44013</v>
      </c>
      <c r="D116" s="14" t="n">
        <v>88</v>
      </c>
      <c r="E116" s="0" t="n">
        <v>0</v>
      </c>
      <c r="F116" s="0" t="n">
        <v>0</v>
      </c>
      <c r="G116" s="0" t="n">
        <v>0</v>
      </c>
    </row>
    <row r="117" customFormat="false" ht="12.75" hidden="false" customHeight="false" outlineLevel="0" collapsed="false">
      <c r="A117" s="0" t="s">
        <v>32</v>
      </c>
      <c r="B117" s="25" t="n">
        <f aca="false">B93</f>
        <v>44044</v>
      </c>
      <c r="D117" s="14" t="n">
        <v>50</v>
      </c>
      <c r="E117" s="0" t="n">
        <v>0</v>
      </c>
      <c r="F117" s="0" t="n">
        <v>0</v>
      </c>
      <c r="G117" s="0" t="n">
        <v>0</v>
      </c>
    </row>
    <row r="118" customFormat="false" ht="12.75" hidden="false" customHeight="false" outlineLevel="0" collapsed="false">
      <c r="A118" s="0" t="s">
        <v>32</v>
      </c>
      <c r="B118" s="25" t="n">
        <f aca="false">B94</f>
        <v>44075</v>
      </c>
      <c r="D118" s="14" t="n">
        <v>55</v>
      </c>
      <c r="E118" s="0" t="n">
        <v>0</v>
      </c>
      <c r="F118" s="0" t="n">
        <v>0</v>
      </c>
      <c r="G118" s="0" t="n">
        <v>0</v>
      </c>
    </row>
    <row r="119" customFormat="false" ht="12.75" hidden="false" customHeight="false" outlineLevel="0" collapsed="false">
      <c r="A119" s="0" t="s">
        <v>32</v>
      </c>
      <c r="B119" s="25" t="n">
        <f aca="false">B95</f>
        <v>44105</v>
      </c>
      <c r="D119" s="14" t="n">
        <v>63</v>
      </c>
      <c r="E119" s="0" t="n">
        <v>0</v>
      </c>
      <c r="F119" s="0" t="n">
        <v>0</v>
      </c>
      <c r="G119" s="0" t="n">
        <v>0</v>
      </c>
    </row>
    <row r="120" customFormat="false" ht="12.75" hidden="false" customHeight="false" outlineLevel="0" collapsed="false">
      <c r="A120" s="0" t="s">
        <v>32</v>
      </c>
      <c r="B120" s="25" t="n">
        <f aca="false">B96</f>
        <v>44136</v>
      </c>
      <c r="D120" s="14" t="n">
        <v>55</v>
      </c>
      <c r="E120" s="0" t="n">
        <v>0</v>
      </c>
      <c r="F120" s="0" t="n">
        <v>0</v>
      </c>
      <c r="G120" s="0" t="n">
        <v>0</v>
      </c>
    </row>
    <row r="121" customFormat="false" ht="12.75" hidden="false" customHeight="false" outlineLevel="0" collapsed="false">
      <c r="A121" s="0" t="s">
        <v>32</v>
      </c>
      <c r="B121" s="25" t="n">
        <f aca="false">B97</f>
        <v>44166</v>
      </c>
      <c r="D121" s="14" t="n">
        <v>54</v>
      </c>
      <c r="E121" s="0" t="n">
        <v>0</v>
      </c>
      <c r="F121" s="0" t="n">
        <v>0</v>
      </c>
      <c r="G121" s="0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K89"/>
  <sheetViews>
    <sheetView showFormulas="false" showGridLines="true" showRowColHeaders="fals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D62" activeCellId="0" sqref="D62"/>
    </sheetView>
  </sheetViews>
  <sheetFormatPr defaultColWidth="8.55078125" defaultRowHeight="12.75" zeroHeight="false" outlineLevelRow="0" outlineLevelCol="0"/>
  <cols>
    <col collapsed="false" customWidth="true" hidden="false" outlineLevel="0" max="2" min="2" style="0" width="13.14"/>
    <col collapsed="false" customWidth="true" hidden="false" outlineLevel="0" max="3" min="3" style="0" width="16.14"/>
    <col collapsed="false" customWidth="true" hidden="false" outlineLevel="0" max="7" min="4" style="0" width="13.57"/>
    <col collapsed="false" customWidth="true" hidden="false" outlineLevel="0" max="9" min="8" style="0" width="13.01"/>
  </cols>
  <sheetData>
    <row r="1" customFormat="false" ht="12.75" hidden="false" customHeight="false" outlineLevel="0" collapsed="false">
      <c r="A1" s="26" t="s">
        <v>32</v>
      </c>
      <c r="J1" s="8" t="s">
        <v>108</v>
      </c>
      <c r="K1" s="8" t="s">
        <v>109</v>
      </c>
    </row>
    <row r="2" customFormat="false" ht="12.75" hidden="false" customHeight="false" outlineLevel="0" collapsed="false">
      <c r="A2" s="8" t="s">
        <v>58</v>
      </c>
      <c r="B2" s="8" t="s">
        <v>110</v>
      </c>
      <c r="C2" s="8" t="s">
        <v>111</v>
      </c>
      <c r="D2" s="8" t="s">
        <v>68</v>
      </c>
      <c r="E2" s="8" t="s">
        <v>69</v>
      </c>
      <c r="F2" s="8" t="s">
        <v>70</v>
      </c>
      <c r="G2" s="8" t="s">
        <v>71</v>
      </c>
      <c r="H2" s="8" t="s">
        <v>112</v>
      </c>
      <c r="J2" s="0" t="n">
        <v>1</v>
      </c>
      <c r="K2" s="0" t="str">
        <f aca="false">INDEX(Lists!$A$3:$A$6,J2,1)</f>
        <v>England</v>
      </c>
    </row>
    <row r="3" customFormat="false" ht="12.75" hidden="false" customHeight="false" outlineLevel="0" collapsed="false">
      <c r="A3" s="22" t="str">
        <f aca="false">Summary!$B$7</f>
        <v>England</v>
      </c>
      <c r="B3" s="22" t="str">
        <f aca="false">Summary!$D$6</f>
        <v>Finance</v>
      </c>
      <c r="C3" s="22" t="s">
        <v>113</v>
      </c>
      <c r="D3" s="14" t="n">
        <f aca="false">SUMIFS(HR!K$2:K$17,HR!$A$2:$A$17,$A$3,HR!$B$2:$B$17,$B$3)</f>
        <v>27</v>
      </c>
      <c r="E3" s="14" t="n">
        <f aca="false">SUMIFS(HR!L$2:L$17,HR!$A$2:$A$17,$A$3,HR!$B$2:$B$17,$B$3)</f>
        <v>39</v>
      </c>
      <c r="F3" s="14" t="n">
        <f aca="false">SUMIFS(HR!M$2:M$17,HR!$A$2:$A$17,$A$3,HR!$B$2:$B$17,$B$3)</f>
        <v>55</v>
      </c>
      <c r="G3" s="14" t="n">
        <f aca="false">SUMIFS(HR!N$2:N$17,HR!$A$2:$A$17,$A$3,HR!$B$2:$B$17,$B$3)</f>
        <v>78</v>
      </c>
      <c r="H3" s="27" t="n">
        <f aca="false">SUM(D3:G3)</f>
        <v>199</v>
      </c>
    </row>
    <row r="4" customFormat="false" ht="12.75" hidden="false" customHeight="false" outlineLevel="0" collapsed="false">
      <c r="A4" s="22" t="str">
        <f aca="false">Summary!$B$7</f>
        <v>England</v>
      </c>
      <c r="B4" s="22" t="str">
        <f aca="false">Summary!$D$6</f>
        <v>Finance</v>
      </c>
      <c r="C4" s="22" t="s">
        <v>114</v>
      </c>
      <c r="D4" s="14" t="n">
        <f aca="false">SUMIFS(HR!O$2:O$17,HR!$A$2:$A$17,$A$3,HR!$B$2:$B$17,$B$3)</f>
        <v>44</v>
      </c>
      <c r="E4" s="14" t="n">
        <f aca="false">SUMIFS(HR!P$2:P$17,HR!$A$2:$A$17,$A$3,HR!$B$2:$B$17,$B$3)</f>
        <v>47</v>
      </c>
      <c r="F4" s="14" t="n">
        <f aca="false">SUMIFS(HR!Q$2:Q$17,HR!$A$2:$A$17,$A$3,HR!$B$2:$B$17,$B$3)</f>
        <v>61</v>
      </c>
      <c r="G4" s="14" t="n">
        <f aca="false">SUMIFS(HR!R$2:R$17,HR!$A$2:$A$17,$A$3,HR!$B$2:$B$17,$B$3)</f>
        <v>86</v>
      </c>
      <c r="H4" s="27" t="n">
        <f aca="false">SUM(D4:G4)</f>
        <v>238</v>
      </c>
    </row>
    <row r="5" customFormat="false" ht="12.75" hidden="false" customHeight="false" outlineLevel="0" collapsed="false">
      <c r="A5" s="22" t="str">
        <f aca="false">Summary!$B$7</f>
        <v>England</v>
      </c>
      <c r="B5" s="22" t="str">
        <f aca="false">Summary!$D$6</f>
        <v>Finance</v>
      </c>
      <c r="C5" s="22" t="s">
        <v>115</v>
      </c>
      <c r="D5" s="14" t="n">
        <f aca="false">SUMIFS(HR!S$2:S$17,HR!$A$2:$A$17,$A$3,HR!$B$2:$B$17,$B$3)</f>
        <v>50</v>
      </c>
      <c r="E5" s="14" t="n">
        <f aca="false">SUMIFS(HR!T$2:T$17,HR!$A$2:$A$17,$A$3,HR!$B$2:$B$17,$B$3)</f>
        <v>50</v>
      </c>
      <c r="F5" s="14" t="n">
        <f aca="false">SUMIFS(HR!U$2:U$17,HR!$A$2:$A$17,$A$3,HR!$B$2:$B$17,$B$3)</f>
        <v>42</v>
      </c>
      <c r="G5" s="14" t="n">
        <f aca="false">SUMIFS(HR!V$2:V$17,HR!$A$2:$A$17,$A$3,HR!$B$2:$B$17,$B$3)</f>
        <v>45</v>
      </c>
      <c r="H5" s="27" t="n">
        <f aca="false">SUM(D5:G5)</f>
        <v>187</v>
      </c>
    </row>
    <row r="6" customFormat="false" ht="12.75" hidden="false" customHeight="false" outlineLevel="0" collapsed="false">
      <c r="A6" s="22" t="str">
        <f aca="false">Summary!$B$7</f>
        <v>England</v>
      </c>
      <c r="B6" s="22" t="str">
        <f aca="false">Summary!$D$6</f>
        <v>Finance</v>
      </c>
      <c r="C6" s="22" t="s">
        <v>116</v>
      </c>
      <c r="D6" s="23" t="n">
        <f aca="false">SUMIFS(HR!W$2:W$17,HR!$A$2:$A$17,$A$3,HR!$B$2:$B$17,$B$3)</f>
        <v>4</v>
      </c>
      <c r="E6" s="23" t="n">
        <f aca="false">SUMIFS(HR!X$2:X$17,HR!$A$2:$A$17,$A$3,HR!$B$2:$B$17,$B$3)</f>
        <v>4</v>
      </c>
      <c r="F6" s="23" t="n">
        <f aca="false">SUMIFS(HR!Y$2:Y$17,HR!$A$2:$A$17,$A$3,HR!$B$2:$B$17,$B$3)</f>
        <v>4.1</v>
      </c>
      <c r="G6" s="23" t="n">
        <f aca="false">SUMIFS(HR!Z$2:Z$17,HR!$A$2:$A$17,$A$3,HR!$B$2:$B$17,$B$3)</f>
        <v>4.2</v>
      </c>
      <c r="H6" s="27" t="n">
        <f aca="false">SUM(D6:G6)</f>
        <v>16.3</v>
      </c>
    </row>
    <row r="7" customFormat="false" ht="12.75" hidden="false" customHeight="false" outlineLevel="0" collapsed="false">
      <c r="A7" s="22" t="str">
        <f aca="false">Summary!$B$7</f>
        <v>England</v>
      </c>
      <c r="B7" s="22" t="str">
        <f aca="false">Summary!$D$6</f>
        <v>Finance</v>
      </c>
      <c r="C7" s="22" t="s">
        <v>117</v>
      </c>
      <c r="D7" s="14" t="n">
        <f aca="false">SUMIFS(HR!AA$2:AA$17,HR!$A$2:$A$17,$A$3,HR!$B$2:$B$17,$B$3)</f>
        <v>53</v>
      </c>
      <c r="E7" s="14" t="n">
        <f aca="false">SUMIFS(HR!AB$2:AB$17,HR!$A$2:$A$17,$A$3,HR!$B$2:$B$17,$B$3)</f>
        <v>56</v>
      </c>
      <c r="F7" s="14" t="n">
        <f aca="false">SUMIFS(HR!AC$2:AC$17,HR!$A$2:$A$17,$A$3,HR!$B$2:$B$17,$B$3)</f>
        <v>67</v>
      </c>
      <c r="G7" s="14" t="n">
        <f aca="false">SUMIFS(HR!AD$2:AD$17,HR!$A$2:$A$17,$A$3,HR!$B$2:$B$17,$B$3)</f>
        <v>63</v>
      </c>
      <c r="H7" s="27" t="n">
        <f aca="false">SUM(D7:G7)</f>
        <v>239</v>
      </c>
    </row>
    <row r="8" customFormat="false" ht="12.75" hidden="false" customHeight="false" outlineLevel="0" collapsed="false">
      <c r="A8" s="22" t="str">
        <f aca="false">Summary!$B$7</f>
        <v>England</v>
      </c>
      <c r="B8" s="22" t="str">
        <f aca="false">Summary!$D$6</f>
        <v>Finance</v>
      </c>
      <c r="C8" s="22" t="s">
        <v>118</v>
      </c>
      <c r="D8" s="14" t="n">
        <f aca="false">SUMIFS(HR!AE$2:AE$17,HR!$A$2:$A$17,$A$3,HR!$B$2:$B$17,$B$3)</f>
        <v>433</v>
      </c>
      <c r="E8" s="14" t="n">
        <f aca="false">SUMIFS(HR!AF$2:AF$17,HR!$A$2:$A$17,$A$3,HR!$B$2:$B$17,$B$3)</f>
        <v>399.769230769231</v>
      </c>
      <c r="F8" s="14" t="n">
        <f aca="false">SUMIFS(HR!AG$2:AG$17,HR!$A$2:$A$17,$A$3,HR!$B$2:$B$17,$B$3)</f>
        <v>383.472727272727</v>
      </c>
      <c r="G8" s="14" t="n">
        <f aca="false">SUMIFS(HR!AH$2:AH$17,HR!$A$2:$A$17,$A$3,HR!$B$2:$B$17,$B$3)</f>
        <v>370.397435897436</v>
      </c>
      <c r="H8" s="27" t="n">
        <f aca="false">SUM(D8:G8)</f>
        <v>1586.63939393939</v>
      </c>
    </row>
    <row r="9" customFormat="false" ht="12.75" hidden="false" customHeight="false" outlineLevel="0" collapsed="false">
      <c r="A9" s="22"/>
      <c r="B9" s="22"/>
      <c r="C9" s="22"/>
      <c r="D9" s="14"/>
      <c r="E9" s="14"/>
      <c r="F9" s="14"/>
      <c r="G9" s="14"/>
      <c r="H9" s="27"/>
    </row>
    <row r="10" customFormat="false" ht="12.75" hidden="false" customHeight="false" outlineLevel="0" collapsed="false">
      <c r="A10" s="22"/>
      <c r="B10" s="22"/>
      <c r="C10" s="22"/>
      <c r="D10" s="14"/>
      <c r="E10" s="14"/>
      <c r="F10" s="14"/>
      <c r="G10" s="14"/>
      <c r="H10" s="27"/>
    </row>
    <row r="11" customFormat="false" ht="12.75" hidden="false" customHeight="false" outlineLevel="0" collapsed="false">
      <c r="A11" s="8" t="s">
        <v>58</v>
      </c>
      <c r="B11" s="8" t="s">
        <v>110</v>
      </c>
      <c r="C11" s="8" t="s">
        <v>111</v>
      </c>
      <c r="D11" s="8" t="s">
        <v>92</v>
      </c>
      <c r="E11" s="8" t="s">
        <v>93</v>
      </c>
      <c r="F11" s="8" t="s">
        <v>94</v>
      </c>
      <c r="G11" s="8" t="s">
        <v>95</v>
      </c>
      <c r="H11" s="8" t="s">
        <v>112</v>
      </c>
    </row>
    <row r="12" customFormat="false" ht="12.75" hidden="false" customHeight="false" outlineLevel="0" collapsed="false">
      <c r="A12" s="22" t="str">
        <f aca="false">Summary!$B$7</f>
        <v>England</v>
      </c>
      <c r="B12" s="22" t="s">
        <v>35</v>
      </c>
      <c r="C12" s="22" t="s">
        <v>119</v>
      </c>
      <c r="D12" s="14" t="n">
        <f aca="false">SUMIFS(HR!AI$2:AI$17,HR!$A$2:$A$17,$A12,HR!$B$2:$B$17,$B12)</f>
        <v>108</v>
      </c>
      <c r="E12" s="14" t="n">
        <f aca="false">SUMIFS(HR!AJ$2:AJ$17,HR!$A$2:$A$17,$A12,HR!$B$2:$B$17,$B12)</f>
        <v>144</v>
      </c>
      <c r="F12" s="14" t="n">
        <f aca="false">SUMIFS(HR!AK$2:AK$17,HR!$A$2:$A$17,$A12,HR!$B$2:$B$17,$B12)</f>
        <v>150</v>
      </c>
      <c r="G12" s="14" t="n">
        <f aca="false">SUMIFS(HR!AL$2:AL$17,HR!$A$2:$A$17,$A12,HR!$B$2:$B$17,$B12)</f>
        <v>156</v>
      </c>
      <c r="H12" s="27" t="n">
        <f aca="false">SUM(D12:G12)</f>
        <v>558</v>
      </c>
    </row>
    <row r="13" customFormat="false" ht="12.75" hidden="false" customHeight="false" outlineLevel="0" collapsed="false">
      <c r="A13" s="22" t="str">
        <f aca="false">Summary!$B$7</f>
        <v>England</v>
      </c>
      <c r="B13" s="22" t="s">
        <v>40</v>
      </c>
      <c r="C13" s="22" t="s">
        <v>119</v>
      </c>
      <c r="D13" s="14" t="n">
        <f aca="false">SUMIFS(HR!AI$2:AI$17,HR!$A$2:$A$17,$A13,HR!$B$2:$B$17,$B13)</f>
        <v>55</v>
      </c>
      <c r="E13" s="14" t="n">
        <f aca="false">SUMIFS(HR!AJ$2:AJ$17,HR!$A$2:$A$17,$A13,HR!$B$2:$B$17,$B13)</f>
        <v>53</v>
      </c>
      <c r="F13" s="14" t="n">
        <f aca="false">SUMIFS(HR!AK$2:AK$17,HR!$A$2:$A$17,$A13,HR!$B$2:$B$17,$B13)</f>
        <v>45</v>
      </c>
      <c r="G13" s="14" t="n">
        <f aca="false">SUMIFS(HR!AL$2:AL$17,HR!$A$2:$A$17,$A13,HR!$B$2:$B$17,$B13)</f>
        <v>48</v>
      </c>
      <c r="H13" s="27" t="n">
        <f aca="false">SUM(D13:G13)</f>
        <v>201</v>
      </c>
    </row>
    <row r="14" customFormat="false" ht="12.75" hidden="false" customHeight="false" outlineLevel="0" collapsed="false">
      <c r="A14" s="22" t="str">
        <f aca="false">Summary!$B$7</f>
        <v>England</v>
      </c>
      <c r="B14" s="22" t="s">
        <v>9</v>
      </c>
      <c r="C14" s="22" t="s">
        <v>119</v>
      </c>
      <c r="D14" s="14" t="n">
        <f aca="false">SUMIFS(HR!AI$2:AI$17,HR!$A$2:$A$17,$A14,HR!$B$2:$B$17,$B14)</f>
        <v>33</v>
      </c>
      <c r="E14" s="14" t="n">
        <f aca="false">SUMIFS(HR!AJ$2:AJ$17,HR!$A$2:$A$17,$A14,HR!$B$2:$B$17,$B14)</f>
        <v>30</v>
      </c>
      <c r="F14" s="14" t="n">
        <f aca="false">SUMIFS(HR!AK$2:AK$17,HR!$A$2:$A$17,$A14,HR!$B$2:$B$17,$B14)</f>
        <v>32</v>
      </c>
      <c r="G14" s="14" t="n">
        <f aca="false">SUMIFS(HR!AL$2:AL$17,HR!$A$2:$A$17,$A14,HR!$B$2:$B$17,$B14)</f>
        <v>31</v>
      </c>
      <c r="H14" s="27" t="n">
        <f aca="false">SUM(D14:G14)</f>
        <v>126</v>
      </c>
    </row>
    <row r="15" customFormat="false" ht="12.75" hidden="false" customHeight="false" outlineLevel="0" collapsed="false">
      <c r="A15" s="22" t="str">
        <f aca="false">Summary!$B$7</f>
        <v>England</v>
      </c>
      <c r="B15" s="22" t="s">
        <v>48</v>
      </c>
      <c r="C15" s="22" t="s">
        <v>119</v>
      </c>
      <c r="D15" s="14" t="n">
        <f aca="false">SUMIFS(HR!AI$2:AI$17,HR!$A$2:$A$17,$A15,HR!$B$2:$B$17,$B15)</f>
        <v>43</v>
      </c>
      <c r="E15" s="14" t="n">
        <f aca="false">SUMIFS(HR!AJ$2:AJ$17,HR!$A$2:$A$17,$A15,HR!$B$2:$B$17,$B15)</f>
        <v>45</v>
      </c>
      <c r="F15" s="14" t="n">
        <f aca="false">SUMIFS(HR!AK$2:AK$17,HR!$A$2:$A$17,$A15,HR!$B$2:$B$17,$B15)</f>
        <v>45</v>
      </c>
      <c r="G15" s="14" t="n">
        <f aca="false">SUMIFS(HR!AL$2:AL$17,HR!$A$2:$A$17,$A15,HR!$B$2:$B$17,$B15)</f>
        <v>42</v>
      </c>
      <c r="H15" s="27" t="n">
        <f aca="false">SUM(D15:G15)</f>
        <v>175</v>
      </c>
    </row>
    <row r="16" customFormat="false" ht="12.75" hidden="false" customHeight="false" outlineLevel="0" collapsed="false">
      <c r="A16" s="22"/>
      <c r="B16" s="22"/>
      <c r="C16" s="22"/>
      <c r="D16" s="22"/>
      <c r="E16" s="22"/>
      <c r="F16" s="22"/>
      <c r="G16" s="22"/>
    </row>
    <row r="17" customFormat="false" ht="12.75" hidden="false" customHeight="false" outlineLevel="0" collapsed="false">
      <c r="A17" s="22"/>
      <c r="B17" s="22"/>
      <c r="C17" s="22"/>
      <c r="D17" s="22"/>
      <c r="E17" s="22"/>
      <c r="F17" s="22"/>
      <c r="G17" s="22"/>
    </row>
    <row r="18" customFormat="false" ht="12.75" hidden="false" customHeight="false" outlineLevel="0" collapsed="false">
      <c r="A18" s="8" t="s">
        <v>58</v>
      </c>
      <c r="B18" s="8" t="s">
        <v>110</v>
      </c>
      <c r="C18" s="8" t="s">
        <v>120</v>
      </c>
      <c r="D18" s="8" t="s">
        <v>96</v>
      </c>
      <c r="E18" s="22"/>
      <c r="F18" s="22"/>
      <c r="G18" s="22"/>
    </row>
    <row r="19" customFormat="false" ht="12.75" hidden="false" customHeight="false" outlineLevel="0" collapsed="false">
      <c r="A19" s="22" t="str">
        <f aca="false">Summary!$B$7</f>
        <v>England</v>
      </c>
      <c r="B19" s="22" t="s">
        <v>35</v>
      </c>
      <c r="C19" s="28" t="n">
        <f aca="false">SUMIFS(HR!$J$2:$J$17,HR!$A$2:$A$17,$A19,HR!$B$2:$B$17,$B19)/1000</f>
        <v>8.69244</v>
      </c>
      <c r="D19" s="14" t="n">
        <f aca="false">SUMIFS(HR!$AM$2:$AM$17,HR!$A$2:$A$17,$A19,HR!$B$2:$B$17,$B19)</f>
        <v>17</v>
      </c>
      <c r="E19" s="22"/>
      <c r="F19" s="22"/>
      <c r="G19" s="22"/>
    </row>
    <row r="20" customFormat="false" ht="12.75" hidden="false" customHeight="false" outlineLevel="0" collapsed="false">
      <c r="A20" s="22" t="str">
        <f aca="false">Summary!$B$7</f>
        <v>England</v>
      </c>
      <c r="B20" s="22" t="s">
        <v>40</v>
      </c>
      <c r="C20" s="28" t="n">
        <f aca="false">SUMIFS(HR!$J$2:$J$17,HR!$A$2:$A$17,$A20,HR!$B$2:$B$17,$B20)/1000</f>
        <v>3.14485</v>
      </c>
      <c r="D20" s="14" t="n">
        <f aca="false">SUMIFS(HR!$AM$2:$AM$17,HR!$A$2:$A$17,$A20,HR!$B$2:$B$17,$B20)</f>
        <v>12</v>
      </c>
      <c r="E20" s="22"/>
      <c r="F20" s="22"/>
      <c r="G20" s="22"/>
    </row>
    <row r="21" customFormat="false" ht="12.75" hidden="false" customHeight="false" outlineLevel="0" collapsed="false">
      <c r="A21" s="22" t="str">
        <f aca="false">Summary!$B$7</f>
        <v>England</v>
      </c>
      <c r="B21" s="22" t="s">
        <v>9</v>
      </c>
      <c r="C21" s="28" t="n">
        <f aca="false">SUMIFS(HR!$J$2:$J$17,HR!$A$2:$A$17,$A21,HR!$B$2:$B$17,$B21)/1000</f>
        <v>6.54741</v>
      </c>
      <c r="D21" s="14" t="n">
        <f aca="false">SUMIFS(HR!$AM$2:$AM$17,HR!$A$2:$A$17,$A21,HR!$B$2:$B$17,$B21)</f>
        <v>7</v>
      </c>
      <c r="E21" s="22"/>
      <c r="F21" s="22"/>
      <c r="G21" s="22"/>
    </row>
    <row r="22" customFormat="false" ht="12.75" hidden="false" customHeight="false" outlineLevel="0" collapsed="false">
      <c r="A22" s="22" t="str">
        <f aca="false">Summary!$B$7</f>
        <v>England</v>
      </c>
      <c r="B22" s="22" t="s">
        <v>48</v>
      </c>
      <c r="C22" s="28" t="n">
        <f aca="false">SUMIFS(HR!$J$2:$J$17,HR!$A$2:$A$17,$A22,HR!$B$2:$B$17,$B22)/1000</f>
        <v>5.60452</v>
      </c>
      <c r="D22" s="14" t="n">
        <f aca="false">SUMIFS(HR!$AM$2:$AM$17,HR!$A$2:$A$17,$A22,HR!$B$2:$B$17,$B22)</f>
        <v>4</v>
      </c>
      <c r="E22" s="22"/>
      <c r="F22" s="22"/>
      <c r="G22" s="22"/>
    </row>
    <row r="23" customFormat="false" ht="12.75" hidden="false" customHeight="false" outlineLevel="0" collapsed="false">
      <c r="A23" s="22"/>
      <c r="B23" s="22" t="s">
        <v>112</v>
      </c>
      <c r="C23" s="29" t="n">
        <f aca="false">AVERAGE(C19:C22)</f>
        <v>5.997305</v>
      </c>
      <c r="D23" s="14" t="n">
        <f aca="false">SUM(D19:D22)</f>
        <v>40</v>
      </c>
      <c r="E23" s="22"/>
      <c r="F23" s="22"/>
      <c r="G23" s="22"/>
    </row>
    <row r="24" customFormat="false" ht="12.75" hidden="false" customHeight="false" outlineLevel="0" collapsed="false">
      <c r="A24" s="22"/>
      <c r="B24" s="22"/>
      <c r="C24" s="22"/>
      <c r="D24" s="22"/>
      <c r="E24" s="22"/>
      <c r="F24" s="22"/>
      <c r="G24" s="22"/>
    </row>
    <row r="25" customFormat="false" ht="12.75" hidden="false" customHeight="false" outlineLevel="0" collapsed="false">
      <c r="A25" s="22"/>
      <c r="B25" s="22"/>
      <c r="C25" s="30"/>
      <c r="D25" s="30"/>
      <c r="E25" s="30"/>
      <c r="F25" s="30"/>
      <c r="G25" s="22"/>
    </row>
    <row r="26" customFormat="false" ht="12.75" hidden="false" customHeight="false" outlineLevel="0" collapsed="false">
      <c r="A26" s="8" t="s">
        <v>58</v>
      </c>
      <c r="B26" s="8" t="s">
        <v>110</v>
      </c>
      <c r="C26" s="8" t="s">
        <v>104</v>
      </c>
      <c r="D26" s="8" t="s">
        <v>96</v>
      </c>
      <c r="E26" s="8" t="s">
        <v>121</v>
      </c>
      <c r="F26" s="30"/>
      <c r="G26" s="22"/>
    </row>
    <row r="27" customFormat="false" ht="12.75" hidden="false" customHeight="false" outlineLevel="0" collapsed="false">
      <c r="A27" s="22" t="str">
        <f aca="false">Summary!$B$7</f>
        <v>England</v>
      </c>
      <c r="B27" s="31" t="n">
        <f aca="false">Lists!H2</f>
        <v>43831</v>
      </c>
      <c r="C27" s="32" t="n">
        <f aca="false">IF(C$42,SUMIFS(Staff!C$2:C$121,Staff!$A$2:$A$121,$A27,Staff!$B$2:$B$121,$B27),NA())</f>
        <v>58</v>
      </c>
      <c r="D27" s="32" t="n">
        <f aca="false">IF(D$42,SUMIFS(Staff!D$2:D$121,Staff!$A$2:$A$121,$A27,Staff!$B$2:$B$121,$B27),NA())</f>
        <v>21</v>
      </c>
      <c r="E27" s="32" t="n">
        <f aca="false">IF(E$42,SUMIFS(Staff!E$2:E$121,Staff!$A$2:$A$121,$A27,Staff!$B$2:$B$121,$B27),NA())</f>
        <v>18</v>
      </c>
      <c r="F27" s="22"/>
      <c r="G27" s="22"/>
    </row>
    <row r="28" customFormat="false" ht="12.75" hidden="false" customHeight="false" outlineLevel="0" collapsed="false">
      <c r="A28" s="22" t="str">
        <f aca="false">Summary!$B$7</f>
        <v>England</v>
      </c>
      <c r="B28" s="31" t="n">
        <f aca="false">Lists!H3</f>
        <v>43862</v>
      </c>
      <c r="C28" s="32" t="n">
        <f aca="false">IF(C$42,SUMIFS(Staff!C$2:C$121,Staff!$A$2:$A$121,$A28,Staff!$B$2:$B$121,$B28),NA())</f>
        <v>80</v>
      </c>
      <c r="D28" s="32" t="n">
        <f aca="false">IF(D$42,SUMIFS(Staff!D$2:D$121,Staff!$A$2:$A$121,$A28,Staff!$B$2:$B$121,$B28),NA())</f>
        <v>31</v>
      </c>
      <c r="E28" s="32" t="n">
        <f aca="false">IF(E$42,SUMIFS(Staff!E$2:E$121,Staff!$A$2:$A$121,$A28,Staff!$B$2:$B$121,$B28),NA())</f>
        <v>24</v>
      </c>
      <c r="F28" s="22"/>
      <c r="G28" s="22"/>
    </row>
    <row r="29" customFormat="false" ht="12.75" hidden="false" customHeight="false" outlineLevel="0" collapsed="false">
      <c r="A29" s="22" t="str">
        <f aca="false">Summary!$B$7</f>
        <v>England</v>
      </c>
      <c r="B29" s="31" t="n">
        <f aca="false">Lists!H4</f>
        <v>43891</v>
      </c>
      <c r="C29" s="32" t="n">
        <f aca="false">IF(C$42,SUMIFS(Staff!C$2:C$121,Staff!$A$2:$A$121,$A29,Staff!$B$2:$B$121,$B29),NA())</f>
        <v>74</v>
      </c>
      <c r="D29" s="32" t="n">
        <f aca="false">IF(D$42,SUMIFS(Staff!D$2:D$121,Staff!$A$2:$A$121,$A29,Staff!$B$2:$B$121,$B29),NA())</f>
        <v>31</v>
      </c>
      <c r="E29" s="32" t="n">
        <f aca="false">IF(E$42,SUMIFS(Staff!E$2:E$121,Staff!$A$2:$A$121,$A29,Staff!$B$2:$B$121,$B29),NA())</f>
        <v>23</v>
      </c>
      <c r="F29" s="22"/>
      <c r="G29" s="22"/>
    </row>
    <row r="30" customFormat="false" ht="12.75" hidden="false" customHeight="false" outlineLevel="0" collapsed="false">
      <c r="A30" s="22" t="str">
        <f aca="false">Summary!$B$7</f>
        <v>England</v>
      </c>
      <c r="B30" s="31" t="n">
        <f aca="false">Lists!H5</f>
        <v>43922</v>
      </c>
      <c r="C30" s="32" t="n">
        <f aca="false">IF(C$42,SUMIFS(Staff!C$2:C$121,Staff!$A$2:$A$121,$A30,Staff!$B$2:$B$121,$B30),NA())</f>
        <v>70</v>
      </c>
      <c r="D30" s="32" t="n">
        <f aca="false">IF(D$42,SUMIFS(Staff!D$2:D$121,Staff!$A$2:$A$121,$A30,Staff!$B$2:$B$121,$B30),NA())</f>
        <v>27</v>
      </c>
      <c r="E30" s="32" t="n">
        <f aca="false">IF(E$42,SUMIFS(Staff!E$2:E$121,Staff!$A$2:$A$121,$A30,Staff!$B$2:$B$121,$B30),NA())</f>
        <v>21</v>
      </c>
      <c r="F30" s="22"/>
      <c r="G30" s="22"/>
    </row>
    <row r="31" customFormat="false" ht="12.75" hidden="false" customHeight="false" outlineLevel="0" collapsed="false">
      <c r="A31" s="22" t="str">
        <f aca="false">Summary!$B$7</f>
        <v>England</v>
      </c>
      <c r="B31" s="31" t="n">
        <f aca="false">Lists!H6</f>
        <v>43952</v>
      </c>
      <c r="C31" s="32" t="n">
        <f aca="false">IF(C$42,SUMIFS(Staff!C$2:C$121,Staff!$A$2:$A$121,$A31,Staff!$B$2:$B$121,$B31),NA())</f>
        <v>87</v>
      </c>
      <c r="D31" s="32" t="n">
        <f aca="false">IF(D$42,SUMIFS(Staff!D$2:D$121,Staff!$A$2:$A$121,$A31,Staff!$B$2:$B$121,$B31),NA())</f>
        <v>33</v>
      </c>
      <c r="E31" s="32" t="n">
        <f aca="false">IF(E$42,SUMIFS(Staff!E$2:E$121,Staff!$A$2:$A$121,$A31,Staff!$B$2:$B$121,$B31),NA())</f>
        <v>27</v>
      </c>
      <c r="F31" s="22"/>
      <c r="G31" s="22"/>
    </row>
    <row r="32" customFormat="false" ht="12.75" hidden="false" customHeight="false" outlineLevel="0" collapsed="false">
      <c r="A32" s="22" t="str">
        <f aca="false">Summary!$B$7</f>
        <v>England</v>
      </c>
      <c r="B32" s="31" t="n">
        <f aca="false">Lists!H7</f>
        <v>43983</v>
      </c>
      <c r="C32" s="32" t="n">
        <f aca="false">IF(C$42,SUMIFS(Staff!C$2:C$121,Staff!$A$2:$A$121,$A32,Staff!$B$2:$B$121,$B32),NA())</f>
        <v>93</v>
      </c>
      <c r="D32" s="32" t="n">
        <f aca="false">IF(D$42,SUMIFS(Staff!D$2:D$121,Staff!$A$2:$A$121,$A32,Staff!$B$2:$B$121,$B32),NA())</f>
        <v>34</v>
      </c>
      <c r="E32" s="32" t="n">
        <f aca="false">IF(E$42,SUMIFS(Staff!E$2:E$121,Staff!$A$2:$A$121,$A32,Staff!$B$2:$B$121,$B32),NA())</f>
        <v>28</v>
      </c>
      <c r="F32" s="22"/>
      <c r="G32" s="22"/>
    </row>
    <row r="33" customFormat="false" ht="12.75" hidden="false" customHeight="false" outlineLevel="0" collapsed="false">
      <c r="A33" s="22" t="str">
        <f aca="false">Summary!$B$7</f>
        <v>England</v>
      </c>
      <c r="B33" s="31" t="n">
        <f aca="false">Lists!H8</f>
        <v>44013</v>
      </c>
      <c r="C33" s="32" t="n">
        <f aca="false">IF(C$42,SUMIFS(Staff!C$2:C$121,Staff!$A$2:$A$121,$A33,Staff!$B$2:$B$121,$B33),NA())</f>
        <v>100</v>
      </c>
      <c r="D33" s="32" t="n">
        <f aca="false">IF(D$42,SUMIFS(Staff!D$2:D$121,Staff!$A$2:$A$121,$A33,Staff!$B$2:$B$121,$B33),NA())</f>
        <v>42</v>
      </c>
      <c r="E33" s="32" t="n">
        <f aca="false">IF(E$42,SUMIFS(Staff!E$2:E$121,Staff!$A$2:$A$121,$A33,Staff!$B$2:$B$121,$B33),NA())</f>
        <v>30</v>
      </c>
      <c r="F33" s="22"/>
      <c r="G33" s="22"/>
    </row>
    <row r="34" customFormat="false" ht="12.75" hidden="false" customHeight="false" outlineLevel="0" collapsed="false">
      <c r="A34" s="22" t="str">
        <f aca="false">Summary!$B$7</f>
        <v>England</v>
      </c>
      <c r="B34" s="31" t="n">
        <f aca="false">Lists!H9</f>
        <v>44044</v>
      </c>
      <c r="C34" s="32" t="n">
        <f aca="false">IF(C$42,SUMIFS(Staff!C$2:C$121,Staff!$A$2:$A$121,$A34,Staff!$B$2:$B$121,$B34),NA())</f>
        <v>58</v>
      </c>
      <c r="D34" s="32" t="n">
        <f aca="false">IF(D$42,SUMIFS(Staff!D$2:D$121,Staff!$A$2:$A$121,$A34,Staff!$B$2:$B$121,$B34),NA())</f>
        <v>21</v>
      </c>
      <c r="E34" s="32" t="n">
        <f aca="false">IF(E$42,SUMIFS(Staff!E$2:E$121,Staff!$A$2:$A$121,$A34,Staff!$B$2:$B$121,$B34),NA())</f>
        <v>18</v>
      </c>
      <c r="F34" s="22"/>
      <c r="G34" s="22"/>
    </row>
    <row r="35" customFormat="false" ht="12.75" hidden="false" customHeight="false" outlineLevel="0" collapsed="false">
      <c r="A35" s="22" t="str">
        <f aca="false">Summary!$B$7</f>
        <v>England</v>
      </c>
      <c r="B35" s="31" t="n">
        <f aca="false">Lists!H10</f>
        <v>44075</v>
      </c>
      <c r="C35" s="32" t="n">
        <f aca="false">IF(C$42,SUMIFS(Staff!C$2:C$121,Staff!$A$2:$A$121,$A35,Staff!$B$2:$B$121,$B35),NA())</f>
        <v>67</v>
      </c>
      <c r="D35" s="32" t="n">
        <f aca="false">IF(D$42,SUMIFS(Staff!D$2:D$121,Staff!$A$2:$A$121,$A35,Staff!$B$2:$B$121,$B35),NA())</f>
        <v>26</v>
      </c>
      <c r="E35" s="32" t="n">
        <f aca="false">IF(E$42,SUMIFS(Staff!E$2:E$121,Staff!$A$2:$A$121,$A35,Staff!$B$2:$B$121,$B35),NA())</f>
        <v>21</v>
      </c>
      <c r="F35" s="22"/>
      <c r="G35" s="22"/>
    </row>
    <row r="36" customFormat="false" ht="12.75" hidden="false" customHeight="false" outlineLevel="0" collapsed="false">
      <c r="A36" s="22" t="str">
        <f aca="false">Summary!$B$7</f>
        <v>England</v>
      </c>
      <c r="B36" s="31" t="n">
        <f aca="false">Lists!H11</f>
        <v>44105</v>
      </c>
      <c r="C36" s="32" t="n">
        <f aca="false">IF(C$42,SUMIFS(Staff!C$2:C$121,Staff!$A$2:$A$121,$A36,Staff!$B$2:$B$121,$B36),NA())</f>
        <v>84</v>
      </c>
      <c r="D36" s="32" t="n">
        <f aca="false">IF(D$42,SUMIFS(Staff!D$2:D$121,Staff!$A$2:$A$121,$A36,Staff!$B$2:$B$121,$B36),NA())</f>
        <v>34</v>
      </c>
      <c r="E36" s="32" t="n">
        <f aca="false">IF(E$42,SUMIFS(Staff!E$2:E$121,Staff!$A$2:$A$121,$A36,Staff!$B$2:$B$121,$B36),NA())</f>
        <v>26</v>
      </c>
      <c r="F36" s="22"/>
      <c r="G36" s="22"/>
    </row>
    <row r="37" customFormat="false" ht="12.75" hidden="false" customHeight="false" outlineLevel="0" collapsed="false">
      <c r="A37" s="22" t="str">
        <f aca="false">Summary!$B$7</f>
        <v>England</v>
      </c>
      <c r="B37" s="31" t="n">
        <f aca="false">Lists!H12</f>
        <v>44136</v>
      </c>
      <c r="C37" s="32" t="n">
        <f aca="false">IF(C$42,SUMIFS(Staff!C$2:C$121,Staff!$A$2:$A$121,$A37,Staff!$B$2:$B$121,$B37),NA())</f>
        <v>75</v>
      </c>
      <c r="D37" s="32" t="n">
        <f aca="false">IF(D$42,SUMIFS(Staff!D$2:D$121,Staff!$A$2:$A$121,$A37,Staff!$B$2:$B$121,$B37),NA())</f>
        <v>29</v>
      </c>
      <c r="E37" s="32" t="n">
        <f aca="false">IF(E$42,SUMIFS(Staff!E$2:E$121,Staff!$A$2:$A$121,$A37,Staff!$B$2:$B$121,$B37),NA())</f>
        <v>23</v>
      </c>
      <c r="F37" s="22"/>
      <c r="G37" s="22"/>
    </row>
    <row r="38" customFormat="false" ht="12.75" hidden="false" customHeight="false" outlineLevel="0" collapsed="false">
      <c r="A38" s="22" t="str">
        <f aca="false">Summary!$B$7</f>
        <v>England</v>
      </c>
      <c r="B38" s="31" t="n">
        <f aca="false">Lists!H13</f>
        <v>44166</v>
      </c>
      <c r="C38" s="32" t="n">
        <f aca="false">IF(C$42,SUMIFS(Staff!C$2:C$121,Staff!$A$2:$A$121,$A38,Staff!$B$2:$B$121,$B38),NA())</f>
        <v>87</v>
      </c>
      <c r="D38" s="32" t="n">
        <f aca="false">IF(D$42,SUMIFS(Staff!D$2:D$121,Staff!$A$2:$A$121,$A38,Staff!$B$2:$B$121,$B38),NA())</f>
        <v>35</v>
      </c>
      <c r="E38" s="32" t="n">
        <f aca="false">IF(E$42,SUMIFS(Staff!E$2:E$121,Staff!$A$2:$A$121,$A38,Staff!$B$2:$B$121,$B38),NA())</f>
        <v>27</v>
      </c>
      <c r="F38" s="22"/>
      <c r="G38" s="22"/>
    </row>
    <row r="39" customFormat="false" ht="12.75" hidden="false" customHeight="false" outlineLevel="0" collapsed="false">
      <c r="A39" s="22"/>
      <c r="B39" s="32"/>
      <c r="C39" s="32"/>
      <c r="D39" s="32"/>
      <c r="E39" s="32"/>
      <c r="F39" s="22"/>
      <c r="G39" s="22"/>
    </row>
    <row r="40" customFormat="false" ht="12.75" hidden="false" customHeight="false" outlineLevel="0" collapsed="false">
      <c r="A40" s="22"/>
      <c r="B40" s="32" t="s">
        <v>122</v>
      </c>
      <c r="C40" s="32" t="n">
        <f aca="false">SUM(C27:C39)</f>
        <v>933</v>
      </c>
      <c r="D40" s="32" t="n">
        <f aca="false">SUM(D27:D39)</f>
        <v>364</v>
      </c>
      <c r="E40" s="32" t="n">
        <f aca="false">SUM(E27:E39)</f>
        <v>286</v>
      </c>
      <c r="F40" s="22"/>
      <c r="G40" s="22"/>
    </row>
    <row r="41" customFormat="false" ht="12.75" hidden="false" customHeight="false" outlineLevel="0" collapsed="false">
      <c r="A41" s="22"/>
      <c r="B41" s="32"/>
      <c r="C41" s="32"/>
      <c r="D41" s="32"/>
      <c r="E41" s="32"/>
      <c r="F41" s="22"/>
      <c r="G41" s="22"/>
    </row>
    <row r="42" customFormat="false" ht="15" hidden="false" customHeight="false" outlineLevel="0" collapsed="false">
      <c r="A42" s="22"/>
      <c r="B42" s="33" t="s">
        <v>123</v>
      </c>
      <c r="C42" s="34" t="n">
        <f aca="false">TRUE()</f>
        <v>1</v>
      </c>
      <c r="D42" s="34" t="n">
        <f aca="false">TRUE()</f>
        <v>1</v>
      </c>
      <c r="E42" s="34" t="n">
        <f aca="false">TRUE()</f>
        <v>1</v>
      </c>
      <c r="F42" s="22"/>
      <c r="G42" s="22"/>
    </row>
    <row r="43" customFormat="false" ht="12.75" hidden="false" customHeight="false" outlineLevel="0" collapsed="false">
      <c r="A43" s="22"/>
      <c r="B43" s="22"/>
      <c r="C43" s="22"/>
      <c r="D43" s="22"/>
      <c r="E43" s="22"/>
      <c r="F43" s="22"/>
      <c r="G43" s="22"/>
    </row>
    <row r="44" customFormat="false" ht="12.75" hidden="false" customHeight="false" outlineLevel="0" collapsed="false">
      <c r="A44" s="22"/>
      <c r="B44" s="22"/>
      <c r="C44" s="22"/>
      <c r="D44" s="22"/>
      <c r="E44" s="22"/>
      <c r="F44" s="22"/>
      <c r="G44" s="22"/>
    </row>
    <row r="45" customFormat="false" ht="12.75" hidden="false" customHeight="false" outlineLevel="0" collapsed="false">
      <c r="A45" s="8" t="s">
        <v>58</v>
      </c>
      <c r="B45" s="8" t="s">
        <v>110</v>
      </c>
      <c r="C45" s="8" t="s">
        <v>63</v>
      </c>
      <c r="D45" s="8" t="s">
        <v>64</v>
      </c>
      <c r="E45" s="8" t="s">
        <v>65</v>
      </c>
      <c r="F45" s="30"/>
      <c r="G45" s="22"/>
    </row>
    <row r="46" customFormat="false" ht="12.75" hidden="false" customHeight="false" outlineLevel="0" collapsed="false">
      <c r="A46" s="35" t="str">
        <f aca="false">Summary!$B$7</f>
        <v>England</v>
      </c>
      <c r="B46" s="22" t="s">
        <v>35</v>
      </c>
      <c r="C46" s="14" t="n">
        <f aca="false">SUMIFS(HR!F$2:F$17,HR!$A$2:$A$17,$A46,HR!$B$2:$B$17,$B46)</f>
        <v>65455</v>
      </c>
      <c r="D46" s="14" t="n">
        <f aca="false">SUMIFS(HR!G$2:G$17,HR!$A$2:$A$17,$A46,HR!$B$2:$B$17,$B46)</f>
        <v>6872.775</v>
      </c>
      <c r="E46" s="14" t="n">
        <f aca="false">SUMIFS(HR!H$2:H$17,HR!$A$2:$A$17,$A46,HR!$B$2:$B$17,$B46)</f>
        <v>3272.75</v>
      </c>
      <c r="F46" s="14"/>
      <c r="G46" s="22"/>
    </row>
    <row r="47" customFormat="false" ht="12.75" hidden="false" customHeight="false" outlineLevel="0" collapsed="false">
      <c r="A47" s="35" t="str">
        <f aca="false">Summary!$B$7</f>
        <v>England</v>
      </c>
      <c r="B47" s="22" t="s">
        <v>40</v>
      </c>
      <c r="C47" s="14" t="n">
        <f aca="false">SUMIFS(HR!F$2:F$17,HR!$A$2:$A$17,$A47,HR!$B$2:$B$17,$B47)</f>
        <v>48978</v>
      </c>
      <c r="D47" s="14" t="n">
        <f aca="false">SUMIFS(HR!G$2:G$17,HR!$A$2:$A$17,$A47,HR!$B$2:$B$17,$B47)</f>
        <v>5142.69</v>
      </c>
      <c r="E47" s="14" t="n">
        <f aca="false">SUMIFS(HR!H$2:H$17,HR!$A$2:$A$17,$A47,HR!$B$2:$B$17,$B47)</f>
        <v>979.56</v>
      </c>
      <c r="F47" s="14"/>
      <c r="G47" s="22"/>
    </row>
    <row r="48" customFormat="false" ht="12.75" hidden="false" customHeight="false" outlineLevel="0" collapsed="false">
      <c r="A48" s="35" t="str">
        <f aca="false">Summary!$B$7</f>
        <v>England</v>
      </c>
      <c r="B48" s="22" t="s">
        <v>9</v>
      </c>
      <c r="C48" s="14" t="n">
        <f aca="false">SUMIFS(HR!F$2:F$17,HR!$A$2:$A$17,$A48,HR!$B$2:$B$17,$B48)</f>
        <v>46550</v>
      </c>
      <c r="D48" s="14" t="n">
        <f aca="false">SUMIFS(HR!G$2:G$17,HR!$A$2:$A$17,$A48,HR!$B$2:$B$17,$B48)</f>
        <v>4887.75</v>
      </c>
      <c r="E48" s="14" t="n">
        <f aca="false">SUMIFS(HR!H$2:H$17,HR!$A$2:$A$17,$A48,HR!$B$2:$B$17,$B48)</f>
        <v>931</v>
      </c>
      <c r="F48" s="14"/>
      <c r="G48" s="22"/>
    </row>
    <row r="49" customFormat="false" ht="12.75" hidden="false" customHeight="false" outlineLevel="0" collapsed="false">
      <c r="A49" s="35" t="str">
        <f aca="false">Summary!$B$7</f>
        <v>England</v>
      </c>
      <c r="B49" s="22" t="s">
        <v>48</v>
      </c>
      <c r="C49" s="14" t="n">
        <f aca="false">SUMIFS(HR!F$2:F$17,HR!$A$2:$A$17,$A49,HR!$B$2:$B$17,$B49)</f>
        <v>49864</v>
      </c>
      <c r="D49" s="14" t="n">
        <f aca="false">SUMIFS(HR!G$2:G$17,HR!$A$2:$A$17,$A49,HR!$B$2:$B$17,$B49)</f>
        <v>5235.72</v>
      </c>
      <c r="E49" s="14" t="n">
        <f aca="false">SUMIFS(HR!H$2:H$17,HR!$A$2:$A$17,$A49,HR!$B$2:$B$17,$B49)</f>
        <v>2493.2</v>
      </c>
      <c r="F49" s="14"/>
      <c r="G49" s="22"/>
    </row>
    <row r="50" customFormat="false" ht="12.75" hidden="false" customHeight="false" outlineLevel="0" collapsed="false">
      <c r="A50" s="22"/>
      <c r="B50" s="30" t="s">
        <v>124</v>
      </c>
      <c r="C50" s="36" t="n">
        <f aca="false">AVERAGE(C46:C49)</f>
        <v>52711.75</v>
      </c>
      <c r="D50" s="36" t="n">
        <f aca="false">AVERAGE(D46:D49)</f>
        <v>5534.73375</v>
      </c>
      <c r="E50" s="36" t="n">
        <f aca="false">AVERAGE(E46:E49)</f>
        <v>1919.1275</v>
      </c>
      <c r="F50" s="22"/>
      <c r="G50" s="22"/>
    </row>
    <row r="51" customFormat="false" ht="12.75" hidden="false" customHeight="false" outlineLevel="0" collapsed="false">
      <c r="A51" s="22"/>
      <c r="B51" s="22"/>
      <c r="C51" s="22"/>
      <c r="D51" s="22"/>
      <c r="E51" s="22"/>
      <c r="F51" s="22"/>
      <c r="G51" s="22"/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</row>
    <row r="53" customFormat="false" ht="12.75" hidden="false" customHeight="false" outlineLevel="0" collapsed="false">
      <c r="A53" s="8" t="s">
        <v>58</v>
      </c>
      <c r="B53" s="8" t="s">
        <v>110</v>
      </c>
      <c r="C53" s="8" t="s">
        <v>66</v>
      </c>
      <c r="D53" s="8" t="s">
        <v>125</v>
      </c>
      <c r="E53" s="22"/>
      <c r="F53" s="22"/>
      <c r="G53" s="22"/>
    </row>
    <row r="54" customFormat="false" ht="12.75" hidden="false" customHeight="false" outlineLevel="0" collapsed="false">
      <c r="A54" s="35" t="str">
        <f aca="false">Summary!$B$7</f>
        <v>England</v>
      </c>
      <c r="B54" s="22" t="s">
        <v>35</v>
      </c>
      <c r="C54" s="14" t="n">
        <f aca="false">SUMIFS(HR!I$2:I$17,HR!$A$2:$A$17,$A54,HR!$B$2:$B$17,$B54)</f>
        <v>22</v>
      </c>
      <c r="D54" s="37" t="n">
        <f aca="false">SUMIFS(HR!AN2:AN17,HR!$A$2:$A$17,$A54,HR!$B$2:$B$17,$B54)</f>
        <v>4.5</v>
      </c>
      <c r="E54" s="22"/>
      <c r="F54" s="22"/>
      <c r="G54" s="22"/>
    </row>
    <row r="55" customFormat="false" ht="12.75" hidden="false" customHeight="false" outlineLevel="0" collapsed="false">
      <c r="A55" s="35" t="str">
        <f aca="false">Summary!$B$7</f>
        <v>England</v>
      </c>
      <c r="B55" s="22" t="s">
        <v>40</v>
      </c>
      <c r="C55" s="14" t="n">
        <f aca="false">SUMIFS(HR!I$2:I$17,HR!$A$2:$A$17,$A55,HR!$B$2:$B$17,$B55)</f>
        <v>32</v>
      </c>
      <c r="D55" s="37" t="n">
        <f aca="false">SUMIFS(HR!AN3:AN18,HR!$A$2:$A$17,$A55,HR!$B$2:$B$17,$B55)</f>
        <v>4.2</v>
      </c>
      <c r="E55" s="22"/>
      <c r="F55" s="22"/>
      <c r="G55" s="22"/>
    </row>
    <row r="56" customFormat="false" ht="12.75" hidden="false" customHeight="false" outlineLevel="0" collapsed="false">
      <c r="A56" s="35" t="str">
        <f aca="false">Summary!$B$7</f>
        <v>England</v>
      </c>
      <c r="B56" s="22" t="s">
        <v>9</v>
      </c>
      <c r="C56" s="14" t="n">
        <f aca="false">SUMIFS(HR!I$2:I$17,HR!$A$2:$A$17,$A56,HR!$B$2:$B$17,$B56)</f>
        <v>15</v>
      </c>
      <c r="D56" s="37" t="n">
        <f aca="false">SUMIFS(HR!AN4:AN19,HR!$A$2:$A$17,$A56,HR!$B$2:$B$17,$B56)</f>
        <v>4</v>
      </c>
      <c r="E56" s="22"/>
      <c r="F56" s="22"/>
      <c r="G56" s="22"/>
    </row>
    <row r="57" customFormat="false" ht="12.75" hidden="false" customHeight="false" outlineLevel="0" collapsed="false">
      <c r="A57" s="35" t="str">
        <f aca="false">Summary!$B$7</f>
        <v>England</v>
      </c>
      <c r="B57" s="22" t="s">
        <v>48</v>
      </c>
      <c r="C57" s="14" t="n">
        <f aca="false">SUMIFS(HR!I$2:I$17,HR!$A$2:$A$17,$A57,HR!$B$2:$B$17,$B57)</f>
        <v>6</v>
      </c>
      <c r="D57" s="37" t="n">
        <f aca="false">SUMIFS(HR!AN5:AN20,HR!$A$2:$A$17,$A57,HR!$B$2:$B$17,$B57)</f>
        <v>3.8</v>
      </c>
      <c r="E57" s="22"/>
      <c r="F57" s="22"/>
      <c r="G57" s="22"/>
    </row>
    <row r="58" customFormat="false" ht="12.75" hidden="false" customHeight="false" outlineLevel="0" collapsed="false">
      <c r="A58" s="35"/>
      <c r="B58" s="22" t="s">
        <v>124</v>
      </c>
      <c r="C58" s="38" t="n">
        <f aca="false">AVERAGE(C54:C57)</f>
        <v>18.75</v>
      </c>
      <c r="D58" s="38" t="n">
        <f aca="false">AVERAGE(D54:D57)</f>
        <v>4.125</v>
      </c>
      <c r="E58" s="22"/>
      <c r="F58" s="22"/>
      <c r="G58" s="22"/>
    </row>
    <row r="59" customFormat="false" ht="12.75" hidden="false" customHeight="false" outlineLevel="0" collapsed="false">
      <c r="A59" s="22"/>
      <c r="B59" s="22"/>
      <c r="C59" s="22"/>
      <c r="D59" s="22"/>
      <c r="E59" s="22"/>
      <c r="F59" s="22"/>
      <c r="G59" s="22"/>
    </row>
    <row r="60" customFormat="false" ht="12.75" hidden="false" customHeight="false" outlineLevel="0" collapsed="false">
      <c r="A60" s="22"/>
      <c r="B60" s="22"/>
      <c r="C60" s="22"/>
      <c r="D60" s="22"/>
      <c r="E60" s="22"/>
      <c r="F60" s="22"/>
      <c r="G60" s="22"/>
    </row>
    <row r="61" customFormat="false" ht="12.75" hidden="false" customHeight="false" outlineLevel="0" collapsed="false">
      <c r="A61" s="8" t="s">
        <v>58</v>
      </c>
      <c r="B61" s="8" t="s">
        <v>103</v>
      </c>
      <c r="C61" s="8" t="s">
        <v>106</v>
      </c>
      <c r="D61" s="8" t="s">
        <v>107</v>
      </c>
      <c r="E61" s="22"/>
      <c r="F61" s="22"/>
      <c r="G61" s="22"/>
    </row>
    <row r="62" customFormat="false" ht="12.75" hidden="false" customHeight="false" outlineLevel="0" collapsed="false">
      <c r="A62" s="35" t="str">
        <f aca="false">Summary!$B$7</f>
        <v>England</v>
      </c>
      <c r="B62" s="31" t="n">
        <f aca="false">Lists!H2</f>
        <v>43831</v>
      </c>
      <c r="C62" s="22" t="n">
        <f aca="false">SUMIFS(Staff!F$2:F$121,Staff!$A$2:$A$121,$A62,Staff!$B$2:$B$121,$B62)</f>
        <v>-2</v>
      </c>
      <c r="D62" s="22" t="n">
        <f aca="false">SUMIFS(Staff!G$2:G$121,Staff!$A$2:$A$121,$A62,Staff!$B$2:$B$121,$B62)</f>
        <v>7</v>
      </c>
      <c r="E62" s="22"/>
      <c r="F62" s="22"/>
      <c r="G62" s="22"/>
    </row>
    <row r="63" customFormat="false" ht="12.75" hidden="false" customHeight="false" outlineLevel="0" collapsed="false">
      <c r="A63" s="35" t="str">
        <f aca="false">Summary!$B$7</f>
        <v>England</v>
      </c>
      <c r="B63" s="31" t="n">
        <f aca="false">Lists!H3</f>
        <v>43862</v>
      </c>
      <c r="C63" s="22" t="n">
        <f aca="false">SUMIFS(Staff!F$2:F$121,Staff!$A$2:$A$121,$A63,Staff!$B$2:$B$121,$B63)</f>
        <v>-3</v>
      </c>
      <c r="D63" s="22" t="n">
        <f aca="false">SUMIFS(Staff!G$2:G$121,Staff!$A$2:$A$121,$A63,Staff!$B$2:$B$121,$B63)</f>
        <v>4</v>
      </c>
      <c r="E63" s="22"/>
      <c r="F63" s="22"/>
      <c r="G63" s="22"/>
    </row>
    <row r="64" customFormat="false" ht="12.75" hidden="false" customHeight="false" outlineLevel="0" collapsed="false">
      <c r="A64" s="35" t="str">
        <f aca="false">Summary!$B$7</f>
        <v>England</v>
      </c>
      <c r="B64" s="31" t="n">
        <f aca="false">Lists!H4</f>
        <v>43891</v>
      </c>
      <c r="C64" s="22" t="n">
        <f aca="false">SUMIFS(Staff!F$2:F$121,Staff!$A$2:$A$121,$A64,Staff!$B$2:$B$121,$B64)</f>
        <v>0</v>
      </c>
      <c r="D64" s="22" t="n">
        <f aca="false">SUMIFS(Staff!G$2:G$121,Staff!$A$2:$A$121,$A64,Staff!$B$2:$B$121,$B64)</f>
        <v>2</v>
      </c>
      <c r="E64" s="22"/>
      <c r="F64" s="22"/>
      <c r="G64" s="22"/>
    </row>
    <row r="65" customFormat="false" ht="12.75" hidden="false" customHeight="false" outlineLevel="0" collapsed="false">
      <c r="A65" s="35" t="str">
        <f aca="false">Summary!$B$7</f>
        <v>England</v>
      </c>
      <c r="B65" s="31" t="n">
        <f aca="false">Lists!H5</f>
        <v>43922</v>
      </c>
      <c r="C65" s="22" t="n">
        <f aca="false">SUMIFS(Staff!F$2:F$121,Staff!$A$2:$A$121,$A65,Staff!$B$2:$B$121,$B65)</f>
        <v>-3</v>
      </c>
      <c r="D65" s="22" t="n">
        <f aca="false">SUMIFS(Staff!G$2:G$121,Staff!$A$2:$A$121,$A65,Staff!$B$2:$B$121,$B65)</f>
        <v>3</v>
      </c>
      <c r="E65" s="22"/>
      <c r="F65" s="22"/>
      <c r="G65" s="22"/>
    </row>
    <row r="66" customFormat="false" ht="12.75" hidden="false" customHeight="false" outlineLevel="0" collapsed="false">
      <c r="A66" s="35" t="str">
        <f aca="false">Summary!$B$7</f>
        <v>England</v>
      </c>
      <c r="B66" s="31" t="n">
        <f aca="false">Lists!H6</f>
        <v>43952</v>
      </c>
      <c r="C66" s="22" t="n">
        <f aca="false">SUMIFS(Staff!F$2:F$121,Staff!$A$2:$A$121,$A66,Staff!$B$2:$B$121,$B66)</f>
        <v>-3</v>
      </c>
      <c r="D66" s="22" t="n">
        <f aca="false">SUMIFS(Staff!G$2:G$121,Staff!$A$2:$A$121,$A66,Staff!$B$2:$B$121,$B66)</f>
        <v>3</v>
      </c>
      <c r="E66" s="22"/>
      <c r="F66" s="22"/>
      <c r="G66" s="22"/>
    </row>
    <row r="67" customFormat="false" ht="12.75" hidden="false" customHeight="false" outlineLevel="0" collapsed="false">
      <c r="A67" s="35" t="str">
        <f aca="false">Summary!$B$7</f>
        <v>England</v>
      </c>
      <c r="B67" s="31" t="n">
        <f aca="false">Lists!H7</f>
        <v>43983</v>
      </c>
      <c r="C67" s="22" t="n">
        <f aca="false">SUMIFS(Staff!F$2:F$121,Staff!$A$2:$A$121,$A67,Staff!$B$2:$B$121,$B67)</f>
        <v>-3</v>
      </c>
      <c r="D67" s="22" t="n">
        <f aca="false">SUMIFS(Staff!G$2:G$121,Staff!$A$2:$A$121,$A67,Staff!$B$2:$B$121,$B67)</f>
        <v>2</v>
      </c>
      <c r="E67" s="22"/>
      <c r="F67" s="22"/>
      <c r="G67" s="22"/>
    </row>
    <row r="68" customFormat="false" ht="12.75" hidden="false" customHeight="false" outlineLevel="0" collapsed="false">
      <c r="A68" s="35" t="str">
        <f aca="false">Summary!$B$7</f>
        <v>England</v>
      </c>
      <c r="B68" s="31" t="n">
        <f aca="false">Lists!H8</f>
        <v>44013</v>
      </c>
      <c r="C68" s="22" t="n">
        <f aca="false">SUMIFS(Staff!F$2:F$121,Staff!$A$2:$A$121,$A68,Staff!$B$2:$B$121,$B68)</f>
        <v>-3</v>
      </c>
      <c r="D68" s="22" t="n">
        <f aca="false">SUMIFS(Staff!G$2:G$121,Staff!$A$2:$A$121,$A68,Staff!$B$2:$B$121,$B68)</f>
        <v>2</v>
      </c>
      <c r="E68" s="22"/>
      <c r="F68" s="22"/>
      <c r="G68" s="22"/>
    </row>
    <row r="69" customFormat="false" ht="12.75" hidden="false" customHeight="false" outlineLevel="0" collapsed="false">
      <c r="A69" s="35" t="str">
        <f aca="false">Summary!$B$7</f>
        <v>England</v>
      </c>
      <c r="B69" s="31" t="n">
        <f aca="false">Lists!H9</f>
        <v>44044</v>
      </c>
      <c r="C69" s="22" t="n">
        <f aca="false">SUMIFS(Staff!F$2:F$121,Staff!$A$2:$A$121,$A69,Staff!$B$2:$B$121,$B69)</f>
        <v>-2</v>
      </c>
      <c r="D69" s="22" t="n">
        <f aca="false">SUMIFS(Staff!G$2:G$121,Staff!$A$2:$A$121,$A69,Staff!$B$2:$B$121,$B69)</f>
        <v>4</v>
      </c>
      <c r="E69" s="22"/>
      <c r="F69" s="22"/>
      <c r="G69" s="22"/>
    </row>
    <row r="70" customFormat="false" ht="12.75" hidden="false" customHeight="false" outlineLevel="0" collapsed="false">
      <c r="A70" s="35" t="str">
        <f aca="false">Summary!$B$7</f>
        <v>England</v>
      </c>
      <c r="B70" s="31" t="n">
        <f aca="false">Lists!H10</f>
        <v>44075</v>
      </c>
      <c r="C70" s="22" t="n">
        <f aca="false">SUMIFS(Staff!F$2:F$121,Staff!$A$2:$A$121,$A70,Staff!$B$2:$B$121,$B70)</f>
        <v>-3</v>
      </c>
      <c r="D70" s="22" t="n">
        <f aca="false">SUMIFS(Staff!G$2:G$121,Staff!$A$2:$A$121,$A70,Staff!$B$2:$B$121,$B70)</f>
        <v>1</v>
      </c>
      <c r="E70" s="22"/>
      <c r="F70" s="22"/>
      <c r="G70" s="22"/>
    </row>
    <row r="71" customFormat="false" ht="12.75" hidden="false" customHeight="false" outlineLevel="0" collapsed="false">
      <c r="A71" s="35" t="str">
        <f aca="false">Summary!$B$7</f>
        <v>England</v>
      </c>
      <c r="B71" s="31" t="n">
        <f aca="false">Lists!H11</f>
        <v>44105</v>
      </c>
      <c r="C71" s="22" t="n">
        <f aca="false">SUMIFS(Staff!F$2:F$121,Staff!$A$2:$A$121,$A71,Staff!$B$2:$B$121,$B71)</f>
        <v>-3</v>
      </c>
      <c r="D71" s="22" t="n">
        <f aca="false">SUMIFS(Staff!G$2:G$121,Staff!$A$2:$A$121,$A71,Staff!$B$2:$B$121,$B71)</f>
        <v>4</v>
      </c>
      <c r="E71" s="22"/>
      <c r="F71" s="22"/>
      <c r="G71" s="22"/>
    </row>
    <row r="72" customFormat="false" ht="12.75" hidden="false" customHeight="false" outlineLevel="0" collapsed="false">
      <c r="A72" s="35" t="str">
        <f aca="false">Summary!$B$7</f>
        <v>England</v>
      </c>
      <c r="B72" s="31" t="n">
        <f aca="false">Lists!H12</f>
        <v>44136</v>
      </c>
      <c r="C72" s="22" t="n">
        <f aca="false">SUMIFS(Staff!F$2:F$121,Staff!$A$2:$A$121,$A72,Staff!$B$2:$B$121,$B72)</f>
        <v>-3</v>
      </c>
      <c r="D72" s="22" t="n">
        <f aca="false">SUMIFS(Staff!G$2:G$121,Staff!$A$2:$A$121,$A72,Staff!$B$2:$B$121,$B72)</f>
        <v>1</v>
      </c>
      <c r="E72" s="22"/>
      <c r="F72" s="22"/>
      <c r="G72" s="22"/>
    </row>
    <row r="73" customFormat="false" ht="12.75" hidden="false" customHeight="false" outlineLevel="0" collapsed="false">
      <c r="A73" s="35" t="str">
        <f aca="false">Summary!$B$7</f>
        <v>England</v>
      </c>
      <c r="B73" s="31" t="n">
        <f aca="false">Lists!H13</f>
        <v>44166</v>
      </c>
      <c r="C73" s="22" t="n">
        <f aca="false">SUMIFS(Staff!F$2:F$121,Staff!$A$2:$A$121,$A73,Staff!$B$2:$B$121,$B73)</f>
        <v>-3</v>
      </c>
      <c r="D73" s="22" t="n">
        <f aca="false">SUMIFS(Staff!G$2:G$121,Staff!$A$2:$A$121,$A73,Staff!$B$2:$B$121,$B73)</f>
        <v>2</v>
      </c>
      <c r="E73" s="22"/>
      <c r="F73" s="22"/>
      <c r="G73" s="22"/>
    </row>
    <row r="74" customFormat="false" ht="12.75" hidden="false" customHeight="false" outlineLevel="0" collapsed="false">
      <c r="A74" s="35"/>
      <c r="B74" s="31" t="n">
        <f aca="false">Lists!H14</f>
        <v>0</v>
      </c>
      <c r="C74" s="30" t="n">
        <f aca="false">SUM(C62:C73)</f>
        <v>-31</v>
      </c>
      <c r="D74" s="30" t="n">
        <f aca="false">SUM(D62:D73)</f>
        <v>35</v>
      </c>
      <c r="E74" s="22"/>
      <c r="F74" s="22"/>
      <c r="G74" s="22"/>
    </row>
    <row r="77" customFormat="false" ht="12.75" hidden="false" customHeight="false" outlineLevel="0" collapsed="false">
      <c r="A77" s="8" t="s">
        <v>58</v>
      </c>
      <c r="B77" s="8" t="s">
        <v>110</v>
      </c>
      <c r="C77" s="12" t="s">
        <v>98</v>
      </c>
      <c r="D77" s="12" t="s">
        <v>99</v>
      </c>
      <c r="E77" s="12" t="s">
        <v>100</v>
      </c>
      <c r="F77" s="12" t="s">
        <v>101</v>
      </c>
      <c r="G77" s="12" t="s">
        <v>102</v>
      </c>
    </row>
    <row r="78" customFormat="false" ht="12.75" hidden="false" customHeight="false" outlineLevel="0" collapsed="false">
      <c r="A78" s="35" t="str">
        <f aca="false">Summary!$B$7</f>
        <v>England</v>
      </c>
      <c r="B78" s="22" t="s">
        <v>35</v>
      </c>
      <c r="C78" s="14" t="n">
        <f aca="false">SUMIFS(HR!AO$2:AO$17,HR!$A$2:$A$17,$A78,HR!$B$2:$B$17,$B78)</f>
        <v>21.6</v>
      </c>
      <c r="D78" s="14" t="n">
        <f aca="false">SUMIFS(HR!AP$2:AP$17,HR!$A$2:$A$17,$A78,HR!$B$2:$B$17,$B78)</f>
        <v>32.4</v>
      </c>
      <c r="E78" s="14" t="n">
        <f aca="false">SUMIFS(HR!AQ$2:AQ$17,HR!$A$2:$A$17,$A78,HR!$B$2:$B$17,$B78)</f>
        <v>32.4</v>
      </c>
      <c r="F78" s="14" t="n">
        <f aca="false">SUMIFS(HR!AR$2:AR$17,HR!$A$2:$A$17,$A78,HR!$B$2:$B$17,$B78)</f>
        <v>10.8</v>
      </c>
      <c r="G78" s="14" t="n">
        <f aca="false">SUMIFS(HR!AS$2:AS$17,HR!$A$2:$A$17,$A78,HR!$B$2:$B$17,$B78)</f>
        <v>10.8</v>
      </c>
    </row>
    <row r="79" customFormat="false" ht="12.75" hidden="false" customHeight="false" outlineLevel="0" collapsed="false">
      <c r="A79" s="35" t="str">
        <f aca="false">Summary!$B$7</f>
        <v>England</v>
      </c>
      <c r="B79" s="22" t="s">
        <v>40</v>
      </c>
      <c r="C79" s="14" t="n">
        <f aca="false">SUMIFS(HR!AO$2:AO$17,HR!$A$2:$A$17,$A79,HR!$B$2:$B$17,$B79)</f>
        <v>13.75</v>
      </c>
      <c r="D79" s="14" t="n">
        <f aca="false">SUMIFS(HR!AP$2:AP$17,HR!$A$2:$A$17,$A79,HR!$B$2:$B$17,$B79)</f>
        <v>6.6</v>
      </c>
      <c r="E79" s="14" t="n">
        <f aca="false">SUMIFS(HR!AQ$2:AQ$17,HR!$A$2:$A$17,$A79,HR!$B$2:$B$17,$B79)</f>
        <v>11</v>
      </c>
      <c r="F79" s="14" t="n">
        <f aca="false">SUMIFS(HR!AR$2:AR$17,HR!$A$2:$A$17,$A79,HR!$B$2:$B$17,$B79)</f>
        <v>12.1</v>
      </c>
      <c r="G79" s="14" t="n">
        <f aca="false">SUMIFS(HR!AS$2:AS$17,HR!$A$2:$A$17,$A79,HR!$B$2:$B$17,$B79)</f>
        <v>11.55</v>
      </c>
    </row>
    <row r="80" customFormat="false" ht="12.75" hidden="false" customHeight="false" outlineLevel="0" collapsed="false">
      <c r="A80" s="35" t="str">
        <f aca="false">Summary!$B$7</f>
        <v>England</v>
      </c>
      <c r="B80" s="22" t="s">
        <v>9</v>
      </c>
      <c r="C80" s="14" t="n">
        <f aca="false">SUMIFS(HR!AO$2:AO$17,HR!$A$2:$A$17,$A80,HR!$B$2:$B$17,$B80)</f>
        <v>2.64</v>
      </c>
      <c r="D80" s="14" t="n">
        <f aca="false">SUMIFS(HR!AP$2:AP$17,HR!$A$2:$A$17,$A80,HR!$B$2:$B$17,$B80)</f>
        <v>6.6</v>
      </c>
      <c r="E80" s="14" t="n">
        <f aca="false">SUMIFS(HR!AQ$2:AQ$17,HR!$A$2:$A$17,$A80,HR!$B$2:$B$17,$B80)</f>
        <v>6.27</v>
      </c>
      <c r="F80" s="14" t="n">
        <f aca="false">SUMIFS(HR!AR$2:AR$17,HR!$A$2:$A$17,$A80,HR!$B$2:$B$17,$B80)</f>
        <v>4.62</v>
      </c>
      <c r="G80" s="14" t="n">
        <f aca="false">SUMIFS(HR!AS$2:AS$17,HR!$A$2:$A$17,$A80,HR!$B$2:$B$17,$B80)</f>
        <v>12.87</v>
      </c>
    </row>
    <row r="81" customFormat="false" ht="12.75" hidden="false" customHeight="false" outlineLevel="0" collapsed="false">
      <c r="A81" s="35" t="str">
        <f aca="false">Summary!$B$7</f>
        <v>England</v>
      </c>
      <c r="B81" s="22" t="s">
        <v>48</v>
      </c>
      <c r="C81" s="14" t="n">
        <f aca="false">SUMIFS(HR!AO$2:AO$17,HR!$A$2:$A$17,$A81,HR!$B$2:$B$17,$B81)</f>
        <v>14.19</v>
      </c>
      <c r="D81" s="14" t="n">
        <f aca="false">SUMIFS(HR!AP$2:AP$17,HR!$A$2:$A$17,$A81,HR!$B$2:$B$17,$B81)</f>
        <v>12.47</v>
      </c>
      <c r="E81" s="14" t="n">
        <f aca="false">SUMIFS(HR!AQ$2:AQ$17,HR!$A$2:$A$17,$A81,HR!$B$2:$B$17,$B81)</f>
        <v>3.01</v>
      </c>
      <c r="F81" s="14" t="n">
        <f aca="false">SUMIFS(HR!AR$2:AR$17,HR!$A$2:$A$17,$A81,HR!$B$2:$B$17,$B81)</f>
        <v>3.87</v>
      </c>
      <c r="G81" s="14" t="n">
        <f aca="false">SUMIFS(HR!AS$2:AS$17,HR!$A$2:$A$17,$A81,HR!$B$2:$B$17,$B81)</f>
        <v>9.46</v>
      </c>
    </row>
    <row r="83" customFormat="false" ht="15" hidden="false" customHeight="false" outlineLevel="0" collapsed="false">
      <c r="A83" s="8" t="s">
        <v>58</v>
      </c>
      <c r="B83" s="39" t="s">
        <v>126</v>
      </c>
      <c r="C83" s="39" t="s">
        <v>127</v>
      </c>
      <c r="D83" s="39" t="s">
        <v>128</v>
      </c>
    </row>
    <row r="84" customFormat="false" ht="15" hidden="false" customHeight="false" outlineLevel="0" collapsed="false">
      <c r="A84" s="0" t="s">
        <v>37</v>
      </c>
      <c r="B84" s="40" t="n">
        <v>27</v>
      </c>
      <c r="C84" s="41" t="n">
        <v>0.09</v>
      </c>
      <c r="D84" s="41" t="n">
        <v>0.88</v>
      </c>
    </row>
    <row r="85" customFormat="false" ht="15" hidden="false" customHeight="false" outlineLevel="0" collapsed="false">
      <c r="A85" s="0" t="s">
        <v>42</v>
      </c>
      <c r="B85" s="40" t="n">
        <v>28</v>
      </c>
      <c r="C85" s="41" t="n">
        <v>0.07</v>
      </c>
      <c r="D85" s="41" t="n">
        <v>0.84</v>
      </c>
    </row>
    <row r="86" customFormat="false" ht="15" hidden="false" customHeight="false" outlineLevel="0" collapsed="false">
      <c r="A86" s="0" t="s">
        <v>45</v>
      </c>
      <c r="B86" s="40" t="n">
        <v>29</v>
      </c>
      <c r="C86" s="41" t="n">
        <v>0.08</v>
      </c>
      <c r="D86" s="41" t="n">
        <v>0.82</v>
      </c>
    </row>
    <row r="87" customFormat="false" ht="15" hidden="false" customHeight="false" outlineLevel="0" collapsed="false">
      <c r="A87" s="0" t="s">
        <v>49</v>
      </c>
      <c r="B87" s="40" t="n">
        <v>30</v>
      </c>
      <c r="C87" s="41" t="n">
        <v>0.1</v>
      </c>
      <c r="D87" s="41" t="n">
        <v>0.91</v>
      </c>
    </row>
    <row r="88" customFormat="false" ht="12.75" hidden="false" customHeight="false" outlineLevel="0" collapsed="false">
      <c r="C88" s="18"/>
      <c r="D88" s="18"/>
    </row>
    <row r="89" customFormat="false" ht="12.75" hidden="false" customHeight="false" outlineLevel="0" collapsed="false">
      <c r="A89" s="35" t="str">
        <f aca="false">Summary!$B$7</f>
        <v>England</v>
      </c>
      <c r="B89" s="0" t="n">
        <f aca="false">SUMIFS(B84:B87,$A$84:$A$87,$A$89)</f>
        <v>27</v>
      </c>
      <c r="C89" s="18" t="n">
        <f aca="false">SUMIFS(C84:C87,$A$84:$A$87,$A$89)</f>
        <v>0.09</v>
      </c>
      <c r="D89" s="18" t="n">
        <f aca="false">SUMIFS(D84:D87,$A$84:$A$87,$A$89)</f>
        <v>0.88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G46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9.15625" defaultRowHeight="15" zeroHeight="false" outlineLevelRow="0" outlineLevelCol="0"/>
  <cols>
    <col collapsed="false" customWidth="true" hidden="false" outlineLevel="0" max="1" min="1" style="42" width="15.71"/>
    <col collapsed="false" customWidth="true" hidden="false" outlineLevel="0" max="2" min="2" style="42" width="11.71"/>
    <col collapsed="false" customWidth="true" hidden="false" outlineLevel="0" max="4" min="3" style="42" width="9.58"/>
    <col collapsed="false" customWidth="false" hidden="false" outlineLevel="0" max="6" min="5" style="42" width="9.14"/>
    <col collapsed="false" customWidth="true" hidden="false" outlineLevel="0" max="7" min="7" style="42" width="9.58"/>
    <col collapsed="false" customWidth="false" hidden="false" outlineLevel="0" max="1024" min="8" style="42" width="9.14"/>
  </cols>
  <sheetData>
    <row r="1" customFormat="false" ht="15" hidden="false" customHeight="false" outlineLevel="0" collapsed="false">
      <c r="A1" s="39" t="s">
        <v>126</v>
      </c>
      <c r="B1" s="39" t="n">
        <v>2016</v>
      </c>
    </row>
    <row r="2" customFormat="false" ht="15" hidden="false" customHeight="false" outlineLevel="0" collapsed="false">
      <c r="A2" s="42" t="s">
        <v>129</v>
      </c>
      <c r="B2" s="43" t="n">
        <v>15</v>
      </c>
      <c r="E2" s="40"/>
      <c r="G2" s="44"/>
    </row>
    <row r="3" customFormat="false" ht="15" hidden="false" customHeight="false" outlineLevel="0" collapsed="false">
      <c r="A3" s="42" t="s">
        <v>130</v>
      </c>
      <c r="B3" s="43" t="n">
        <v>30</v>
      </c>
      <c r="E3" s="40"/>
      <c r="G3" s="44"/>
    </row>
    <row r="4" customFormat="false" ht="15" hidden="false" customHeight="false" outlineLevel="0" collapsed="false">
      <c r="A4" s="42" t="s">
        <v>26</v>
      </c>
      <c r="B4" s="43" t="n">
        <f aca="false">Calcs!B89</f>
        <v>27</v>
      </c>
      <c r="E4" s="40"/>
      <c r="G4" s="44"/>
    </row>
    <row r="5" customFormat="false" ht="15" hidden="false" customHeight="false" outlineLevel="0" collapsed="false">
      <c r="A5" s="42" t="s">
        <v>131</v>
      </c>
      <c r="B5" s="43" t="n">
        <v>32</v>
      </c>
      <c r="E5" s="40"/>
      <c r="G5" s="44"/>
    </row>
    <row r="6" customFormat="false" ht="15" hidden="false" customHeight="false" outlineLevel="0" collapsed="false">
      <c r="E6" s="40"/>
    </row>
    <row r="8" customFormat="false" ht="15" hidden="false" customHeight="false" outlineLevel="0" collapsed="false">
      <c r="A8" s="42" t="s">
        <v>132</v>
      </c>
      <c r="B8" s="40" t="n">
        <f aca="false">B5</f>
        <v>32</v>
      </c>
    </row>
    <row r="9" customFormat="false" ht="15" hidden="false" customHeight="false" outlineLevel="0" collapsed="false">
      <c r="A9" s="42" t="s">
        <v>133</v>
      </c>
      <c r="B9" s="42" t="n">
        <v>2</v>
      </c>
    </row>
    <row r="11" customFormat="false" ht="15" hidden="false" customHeight="false" outlineLevel="0" collapsed="false">
      <c r="A11" s="39" t="s">
        <v>134</v>
      </c>
      <c r="B11" s="39" t="s">
        <v>26</v>
      </c>
      <c r="C11" s="39" t="s">
        <v>135</v>
      </c>
      <c r="D11" s="39" t="s">
        <v>130</v>
      </c>
    </row>
    <row r="12" customFormat="false" ht="15" hidden="false" customHeight="false" outlineLevel="0" collapsed="false">
      <c r="A12" s="42" t="s">
        <v>136</v>
      </c>
      <c r="B12" s="23" t="n">
        <v>0</v>
      </c>
      <c r="C12" s="23" t="n">
        <f aca="false">B2</f>
        <v>15</v>
      </c>
      <c r="D12" s="23" t="n">
        <f aca="false">MAX(B3-C12,0)</f>
        <v>15</v>
      </c>
    </row>
    <row r="13" customFormat="false" ht="15" hidden="false" customHeight="false" outlineLevel="0" collapsed="false">
      <c r="A13" s="42" t="s">
        <v>26</v>
      </c>
      <c r="B13" s="23" t="n">
        <f aca="false">B4</f>
        <v>27</v>
      </c>
      <c r="C13" s="23" t="n">
        <f aca="false">MAX($B$2-MAX(0,$B$4),0)</f>
        <v>0</v>
      </c>
      <c r="D13" s="23" t="n">
        <f aca="false">MAX(MIN($B3-$B2,$B3-$B4),0)</f>
        <v>3</v>
      </c>
    </row>
    <row r="14" customFormat="false" ht="15" hidden="false" customHeight="false" outlineLevel="0" collapsed="false">
      <c r="A14" s="42" t="s">
        <v>137</v>
      </c>
      <c r="B14" s="23" t="n">
        <f aca="false">B12</f>
        <v>0</v>
      </c>
      <c r="C14" s="23" t="n">
        <f aca="false">C12</f>
        <v>15</v>
      </c>
      <c r="D14" s="23" t="n">
        <f aca="false">D12</f>
        <v>15</v>
      </c>
    </row>
    <row r="17" customFormat="false" ht="15" hidden="false" customHeight="false" outlineLevel="0" collapsed="false">
      <c r="A17" s="39" t="s">
        <v>127</v>
      </c>
      <c r="B17" s="39" t="n">
        <v>2016</v>
      </c>
    </row>
    <row r="18" customFormat="false" ht="15" hidden="false" customHeight="false" outlineLevel="0" collapsed="false">
      <c r="A18" s="42" t="s">
        <v>129</v>
      </c>
      <c r="B18" s="45" t="n">
        <v>0.05</v>
      </c>
      <c r="E18" s="41"/>
    </row>
    <row r="19" customFormat="false" ht="15" hidden="false" customHeight="false" outlineLevel="0" collapsed="false">
      <c r="A19" s="42" t="s">
        <v>130</v>
      </c>
      <c r="B19" s="45" t="n">
        <v>0.07</v>
      </c>
      <c r="E19" s="41"/>
    </row>
    <row r="20" customFormat="false" ht="15" hidden="false" customHeight="false" outlineLevel="0" collapsed="false">
      <c r="A20" s="42" t="s">
        <v>26</v>
      </c>
      <c r="B20" s="45" t="n">
        <f aca="false">Calcs!C89</f>
        <v>0.09</v>
      </c>
      <c r="E20" s="41"/>
    </row>
    <row r="21" customFormat="false" ht="15" hidden="false" customHeight="false" outlineLevel="0" collapsed="false">
      <c r="A21" s="42" t="s">
        <v>131</v>
      </c>
      <c r="B21" s="45" t="n">
        <v>0.08</v>
      </c>
      <c r="E21" s="41"/>
    </row>
    <row r="24" customFormat="false" ht="15" hidden="false" customHeight="false" outlineLevel="0" collapsed="false">
      <c r="A24" s="42" t="s">
        <v>132</v>
      </c>
      <c r="B24" s="45" t="n">
        <f aca="false">B21</f>
        <v>0.08</v>
      </c>
    </row>
    <row r="25" customFormat="false" ht="15" hidden="false" customHeight="false" outlineLevel="0" collapsed="false">
      <c r="A25" s="42" t="s">
        <v>133</v>
      </c>
      <c r="B25" s="42" t="n">
        <v>2</v>
      </c>
    </row>
    <row r="27" customFormat="false" ht="15" hidden="false" customHeight="false" outlineLevel="0" collapsed="false">
      <c r="A27" s="39" t="s">
        <v>134</v>
      </c>
      <c r="B27" s="39" t="s">
        <v>26</v>
      </c>
      <c r="C27" s="39" t="s">
        <v>135</v>
      </c>
      <c r="D27" s="39" t="s">
        <v>130</v>
      </c>
    </row>
    <row r="28" customFormat="false" ht="15" hidden="false" customHeight="false" outlineLevel="0" collapsed="false">
      <c r="A28" s="42" t="s">
        <v>136</v>
      </c>
      <c r="B28" s="18" t="n">
        <v>0</v>
      </c>
      <c r="C28" s="18" t="n">
        <f aca="false">B18</f>
        <v>0.05</v>
      </c>
      <c r="D28" s="18" t="n">
        <f aca="false">MAX(B19-C28,0)</f>
        <v>0.02</v>
      </c>
    </row>
    <row r="29" customFormat="false" ht="15" hidden="false" customHeight="false" outlineLevel="0" collapsed="false">
      <c r="A29" s="42" t="s">
        <v>26</v>
      </c>
      <c r="B29" s="18" t="n">
        <f aca="false">B20</f>
        <v>0.09</v>
      </c>
      <c r="C29" s="18" t="n">
        <f aca="false">MAX($B$2-MAX(0,$B$4),0)</f>
        <v>0</v>
      </c>
      <c r="D29" s="18" t="n">
        <f aca="false">MAX(MIN($B19-$B18,$B19-$B20),0)</f>
        <v>0</v>
      </c>
    </row>
    <row r="30" customFormat="false" ht="15" hidden="false" customHeight="false" outlineLevel="0" collapsed="false">
      <c r="A30" s="42" t="s">
        <v>137</v>
      </c>
      <c r="B30" s="18" t="n">
        <f aca="false">B28</f>
        <v>0</v>
      </c>
      <c r="C30" s="18" t="n">
        <f aca="false">C28</f>
        <v>0.05</v>
      </c>
      <c r="D30" s="18" t="n">
        <f aca="false">D28</f>
        <v>0.02</v>
      </c>
    </row>
    <row r="33" customFormat="false" ht="15" hidden="false" customHeight="false" outlineLevel="0" collapsed="false">
      <c r="A33" s="39" t="s">
        <v>128</v>
      </c>
      <c r="B33" s="39" t="n">
        <v>2016</v>
      </c>
    </row>
    <row r="34" customFormat="false" ht="15" hidden="false" customHeight="false" outlineLevel="0" collapsed="false">
      <c r="A34" s="42" t="s">
        <v>135</v>
      </c>
      <c r="B34" s="41" t="n">
        <v>0.5</v>
      </c>
      <c r="E34" s="41"/>
    </row>
    <row r="35" customFormat="false" ht="15" hidden="false" customHeight="false" outlineLevel="0" collapsed="false">
      <c r="A35" s="42" t="s">
        <v>130</v>
      </c>
      <c r="B35" s="41" t="n">
        <v>0.75</v>
      </c>
      <c r="E35" s="41"/>
    </row>
    <row r="36" customFormat="false" ht="15" hidden="false" customHeight="false" outlineLevel="0" collapsed="false">
      <c r="A36" s="42" t="s">
        <v>26</v>
      </c>
      <c r="B36" s="41" t="n">
        <f aca="false">Calcs!D89</f>
        <v>0.88</v>
      </c>
      <c r="E36" s="41"/>
    </row>
    <row r="37" customFormat="false" ht="15" hidden="false" customHeight="false" outlineLevel="0" collapsed="false">
      <c r="A37" s="42" t="s">
        <v>131</v>
      </c>
      <c r="B37" s="41" t="n">
        <v>0.85</v>
      </c>
      <c r="E37" s="41"/>
    </row>
    <row r="40" customFormat="false" ht="15" hidden="false" customHeight="false" outlineLevel="0" collapsed="false">
      <c r="A40" s="42" t="s">
        <v>132</v>
      </c>
      <c r="B40" s="45" t="n">
        <f aca="false">B37</f>
        <v>0.85</v>
      </c>
    </row>
    <row r="41" customFormat="false" ht="15" hidden="false" customHeight="false" outlineLevel="0" collapsed="false">
      <c r="A41" s="42" t="s">
        <v>133</v>
      </c>
      <c r="B41" s="42" t="n">
        <v>2</v>
      </c>
    </row>
    <row r="43" customFormat="false" ht="15" hidden="false" customHeight="false" outlineLevel="0" collapsed="false">
      <c r="A43" s="39" t="s">
        <v>134</v>
      </c>
      <c r="B43" s="39" t="s">
        <v>26</v>
      </c>
      <c r="C43" s="39" t="s">
        <v>135</v>
      </c>
      <c r="D43" s="39" t="s">
        <v>130</v>
      </c>
    </row>
    <row r="44" customFormat="false" ht="15" hidden="false" customHeight="false" outlineLevel="0" collapsed="false">
      <c r="A44" s="42" t="s">
        <v>136</v>
      </c>
      <c r="B44" s="18" t="n">
        <v>0</v>
      </c>
      <c r="C44" s="18" t="n">
        <f aca="false">B34</f>
        <v>0.5</v>
      </c>
      <c r="D44" s="18" t="n">
        <f aca="false">MAX(B35-C44,0)</f>
        <v>0.25</v>
      </c>
    </row>
    <row r="45" customFormat="false" ht="15" hidden="false" customHeight="false" outlineLevel="0" collapsed="false">
      <c r="A45" s="42" t="s">
        <v>26</v>
      </c>
      <c r="B45" s="18" t="n">
        <f aca="false">B36</f>
        <v>0.88</v>
      </c>
      <c r="C45" s="18" t="n">
        <f aca="false">MAX($B$2-MAX(0,$B$4),0)</f>
        <v>0</v>
      </c>
      <c r="D45" s="18" t="n">
        <f aca="false">MAX(MIN($B35-$B34,$B35-$B36),0)</f>
        <v>0</v>
      </c>
    </row>
    <row r="46" customFormat="false" ht="15" hidden="false" customHeight="false" outlineLevel="0" collapsed="false">
      <c r="A46" s="42" t="s">
        <v>137</v>
      </c>
      <c r="B46" s="18" t="n">
        <f aca="false">B44</f>
        <v>0</v>
      </c>
      <c r="C46" s="18" t="n">
        <f aca="false">C44</f>
        <v>0.5</v>
      </c>
      <c r="D46" s="18" t="n">
        <f aca="false">D44</f>
        <v>0.25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0000"/>
    <pageSetUpPr fitToPage="false"/>
  </sheetPr>
  <dimension ref="B1:J62"/>
  <sheetViews>
    <sheetView showFormulas="false" showGridLines="true" showRowColHeaders="fals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J38" activeCellId="0" sqref="J38"/>
    </sheetView>
  </sheetViews>
  <sheetFormatPr defaultColWidth="8.55078125" defaultRowHeight="12.7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3.57"/>
    <col collapsed="false" customWidth="true" hidden="false" outlineLevel="0" max="3" min="3" style="0" width="10"/>
    <col collapsed="false" customWidth="true" hidden="false" outlineLevel="0" max="4" min="4" style="0" width="13.57"/>
    <col collapsed="false" customWidth="true" hidden="false" outlineLevel="0" max="6" min="5" style="0" width="17"/>
    <col collapsed="false" customWidth="true" hidden="false" outlineLevel="0" max="8" min="7" style="0" width="13.7"/>
    <col collapsed="false" customWidth="true" hidden="false" outlineLevel="0" max="9" min="9" style="0" width="2.42"/>
    <col collapsed="false" customWidth="true" hidden="false" outlineLevel="0" max="45" min="10" style="0" width="10"/>
  </cols>
  <sheetData>
    <row r="1" customFormat="false" ht="12.75" hidden="false" customHeight="false" outlineLevel="0" collapsed="false">
      <c r="B1" s="46" t="s">
        <v>138</v>
      </c>
      <c r="C1" s="46" t="s">
        <v>109</v>
      </c>
      <c r="D1" s="46" t="s">
        <v>139</v>
      </c>
      <c r="E1" s="13" t="s">
        <v>68</v>
      </c>
      <c r="F1" s="13" t="s">
        <v>69</v>
      </c>
      <c r="G1" s="13" t="s">
        <v>70</v>
      </c>
      <c r="H1" s="13" t="s">
        <v>71</v>
      </c>
      <c r="J1" s="13" t="s">
        <v>19</v>
      </c>
    </row>
    <row r="2" customFormat="false" ht="12.75" hidden="false" customHeight="false" outlineLevel="0" collapsed="false">
      <c r="B2" s="22" t="s">
        <v>113</v>
      </c>
      <c r="C2" s="0" t="str">
        <f aca="false">Calcs!$K$2</f>
        <v>England</v>
      </c>
      <c r="D2" s="22" t="str">
        <f aca="false">Summary!$D$6</f>
        <v>Finance</v>
      </c>
      <c r="E2" s="23" t="n">
        <f aca="false">SUMPRODUCT((HR!$C$1:$AS$1=E1)*(HR!$A$2:$A$18=$C2)*(HR!$B$2:$B$18=$D$2)*(HR!$C$2:$AS$18))</f>
        <v>27</v>
      </c>
      <c r="F2" s="23" t="n">
        <f aca="false">SUMPRODUCT((HR!$C$1:$AS$1=F1)*(HR!$A$2:$A$18=$C2)*(HR!$B$2:$B$18=$D$2)*(HR!$C$2:$AS$18))</f>
        <v>39</v>
      </c>
      <c r="G2" s="23" t="n">
        <f aca="false">SUMPRODUCT((HR!$C$1:$AS$1=G1)*(HR!$A$2:$A$18=$C2)*(HR!$B$2:$B$18=$D$2)*(HR!$C$2:$AS$18))</f>
        <v>55</v>
      </c>
      <c r="H2" s="23" t="n">
        <f aca="false">SUMPRODUCT((HR!$C$1:$AS$1=H1)*(HR!$A$2:$A$18=$C2)*(HR!$B$2:$B$18=$D$2)*(HR!$C$2:$AS$18))</f>
        <v>78</v>
      </c>
    </row>
    <row r="4" customFormat="false" ht="12.75" hidden="false" customHeight="false" outlineLevel="0" collapsed="false">
      <c r="B4" s="0" t="s">
        <v>19</v>
      </c>
      <c r="E4" s="47" t="n">
        <f aca="false">E2-Calcs!D3</f>
        <v>0</v>
      </c>
      <c r="F4" s="47" t="n">
        <f aca="false">F2-Calcs!E3</f>
        <v>0</v>
      </c>
      <c r="G4" s="47" t="n">
        <f aca="false">G2-Calcs!F3</f>
        <v>0</v>
      </c>
      <c r="H4" s="47" t="n">
        <f aca="false">H2-Calcs!G3</f>
        <v>0</v>
      </c>
      <c r="J4" s="47" t="n">
        <f aca="false">SUM(E4:I4)</f>
        <v>0</v>
      </c>
    </row>
    <row r="5" customFormat="false" ht="12.75" hidden="false" customHeight="false" outlineLevel="0" collapsed="false">
      <c r="E5" s="47"/>
      <c r="F5" s="47"/>
      <c r="G5" s="47"/>
      <c r="H5" s="47"/>
      <c r="J5" s="47"/>
    </row>
    <row r="6" customFormat="false" ht="12.75" hidden="false" customHeight="false" outlineLevel="0" collapsed="false">
      <c r="B6" s="46" t="s">
        <v>138</v>
      </c>
      <c r="C6" s="46" t="s">
        <v>109</v>
      </c>
      <c r="D6" s="46" t="s">
        <v>139</v>
      </c>
      <c r="E6" s="13" t="s">
        <v>72</v>
      </c>
      <c r="F6" s="13" t="s">
        <v>73</v>
      </c>
      <c r="G6" s="13" t="s">
        <v>74</v>
      </c>
      <c r="H6" s="13" t="s">
        <v>75</v>
      </c>
      <c r="J6" s="13" t="s">
        <v>19</v>
      </c>
    </row>
    <row r="7" customFormat="false" ht="12.75" hidden="false" customHeight="false" outlineLevel="0" collapsed="false">
      <c r="B7" s="22" t="str">
        <f aca="false">Summary!$D$6</f>
        <v>Finance</v>
      </c>
      <c r="C7" s="0" t="str">
        <f aca="false">Calcs!$K$2</f>
        <v>England</v>
      </c>
      <c r="D7" s="22" t="str">
        <f aca="false">Summary!$D$6</f>
        <v>Finance</v>
      </c>
      <c r="E7" s="23" t="n">
        <f aca="false">SUMPRODUCT((HR!$C$1:$AS$1=E6)*(HR!$A$2:$A$18=$C7)*(HR!$B$2:$B$18=$D$2)*(HR!$C$2:$AS$18))</f>
        <v>44</v>
      </c>
      <c r="F7" s="23" t="n">
        <f aca="false">SUMPRODUCT((HR!$C$1:$AS$1=F6)*(HR!$A$2:$A$18=$C7)*(HR!$B$2:$B$18=$D$2)*(HR!$C$2:$AS$18))</f>
        <v>47</v>
      </c>
      <c r="G7" s="23" t="n">
        <f aca="false">SUMPRODUCT((HR!$C$1:$AS$1=G6)*(HR!$A$2:$A$18=$C7)*(HR!$B$2:$B$18=$D$2)*(HR!$C$2:$AS$18))</f>
        <v>61</v>
      </c>
      <c r="H7" s="23" t="n">
        <f aca="false">SUMPRODUCT((HR!$C$1:$AS$1=H6)*(HR!$A$2:$A$18=$C7)*(HR!$B$2:$B$18=$D$2)*(HR!$C$2:$AS$18))</f>
        <v>86</v>
      </c>
    </row>
    <row r="9" customFormat="false" ht="12.75" hidden="false" customHeight="false" outlineLevel="0" collapsed="false">
      <c r="B9" s="0" t="s">
        <v>19</v>
      </c>
      <c r="E9" s="47" t="n">
        <f aca="false">E7-Calcs!D4</f>
        <v>0</v>
      </c>
      <c r="F9" s="47" t="n">
        <f aca="false">F7-Calcs!E4</f>
        <v>0</v>
      </c>
      <c r="G9" s="47" t="n">
        <f aca="false">G7-Calcs!F4</f>
        <v>0</v>
      </c>
      <c r="H9" s="47" t="n">
        <f aca="false">H7-Calcs!G4</f>
        <v>0</v>
      </c>
      <c r="J9" s="47" t="n">
        <f aca="false">SUM(E9:I9)</f>
        <v>0</v>
      </c>
    </row>
    <row r="11" customFormat="false" ht="12.75" hidden="false" customHeight="false" outlineLevel="0" collapsed="false">
      <c r="B11" s="46" t="s">
        <v>138</v>
      </c>
      <c r="C11" s="46" t="s">
        <v>109</v>
      </c>
      <c r="D11" s="46" t="s">
        <v>139</v>
      </c>
      <c r="E11" s="13" t="s">
        <v>76</v>
      </c>
      <c r="F11" s="13" t="s">
        <v>77</v>
      </c>
      <c r="G11" s="13" t="s">
        <v>78</v>
      </c>
      <c r="H11" s="13" t="s">
        <v>79</v>
      </c>
      <c r="J11" s="13" t="s">
        <v>19</v>
      </c>
    </row>
    <row r="12" customFormat="false" ht="12.75" hidden="false" customHeight="false" outlineLevel="0" collapsed="false">
      <c r="B12" s="22" t="str">
        <f aca="false">Summary!$D$6</f>
        <v>Finance</v>
      </c>
      <c r="C12" s="0" t="str">
        <f aca="false">Calcs!$K$2</f>
        <v>England</v>
      </c>
      <c r="D12" s="22" t="str">
        <f aca="false">Summary!$D$6</f>
        <v>Finance</v>
      </c>
      <c r="E12" s="23" t="n">
        <f aca="false">SUMPRODUCT((HR!$C$1:$AS$1=E11)*(HR!$A$2:$A$18=$C12)*(HR!$B$2:$B$18=$D$2)*(HR!$C$2:$AS$18))</f>
        <v>50</v>
      </c>
      <c r="F12" s="23" t="n">
        <f aca="false">SUMPRODUCT((HR!$C$1:$AS$1=F11)*(HR!$A$2:$A$18=$C12)*(HR!$B$2:$B$18=$D$2)*(HR!$C$2:$AS$18))</f>
        <v>50</v>
      </c>
      <c r="G12" s="23" t="n">
        <f aca="false">SUMPRODUCT((HR!$C$1:$AS$1=G11)*(HR!$A$2:$A$18=$C12)*(HR!$B$2:$B$18=$D$2)*(HR!$C$2:$AS$18))</f>
        <v>42</v>
      </c>
      <c r="H12" s="23" t="n">
        <f aca="false">SUMPRODUCT((HR!$C$1:$AS$1=H11)*(HR!$A$2:$A$18=$C12)*(HR!$B$2:$B$18=$D$2)*(HR!$C$2:$AS$18))</f>
        <v>45</v>
      </c>
    </row>
    <row r="14" customFormat="false" ht="12.75" hidden="false" customHeight="false" outlineLevel="0" collapsed="false">
      <c r="B14" s="0" t="s">
        <v>19</v>
      </c>
      <c r="E14" s="47" t="n">
        <f aca="false">E12-Calcs!D5</f>
        <v>0</v>
      </c>
      <c r="F14" s="47" t="n">
        <f aca="false">F12-Calcs!E5</f>
        <v>0</v>
      </c>
      <c r="G14" s="47" t="n">
        <f aca="false">G12-Calcs!F5</f>
        <v>0</v>
      </c>
      <c r="H14" s="47" t="n">
        <f aca="false">H12-Calcs!G5</f>
        <v>0</v>
      </c>
      <c r="J14" s="47" t="n">
        <f aca="false">SUM(E14:I14)</f>
        <v>0</v>
      </c>
    </row>
    <row r="15" customFormat="false" ht="12.75" hidden="false" customHeight="false" outlineLevel="0" collapsed="false">
      <c r="B15" s="22"/>
      <c r="C15" s="23"/>
      <c r="D15" s="22"/>
    </row>
    <row r="16" customFormat="false" ht="12.75" hidden="false" customHeight="false" outlineLevel="0" collapsed="false">
      <c r="B16" s="46" t="s">
        <v>138</v>
      </c>
      <c r="C16" s="46" t="s">
        <v>109</v>
      </c>
      <c r="D16" s="46" t="s">
        <v>139</v>
      </c>
      <c r="E16" s="13" t="s">
        <v>80</v>
      </c>
      <c r="F16" s="13" t="s">
        <v>81</v>
      </c>
      <c r="G16" s="13" t="s">
        <v>82</v>
      </c>
      <c r="H16" s="13" t="s">
        <v>83</v>
      </c>
      <c r="J16" s="13" t="s">
        <v>19</v>
      </c>
    </row>
    <row r="17" customFormat="false" ht="12.75" hidden="false" customHeight="false" outlineLevel="0" collapsed="false">
      <c r="B17" s="22" t="str">
        <f aca="false">Summary!$D$6</f>
        <v>Finance</v>
      </c>
      <c r="C17" s="0" t="str">
        <f aca="false">Calcs!$K$2</f>
        <v>England</v>
      </c>
      <c r="D17" s="22" t="str">
        <f aca="false">Summary!$D$6</f>
        <v>Finance</v>
      </c>
      <c r="E17" s="23" t="n">
        <f aca="false">SUMPRODUCT((HR!$C$1:$AS$1=E16)*(HR!$A$2:$A$18=$C17)*(HR!$B$2:$B$18=$D$2)*(HR!$C$2:$AS$18))</f>
        <v>4</v>
      </c>
      <c r="F17" s="23" t="n">
        <f aca="false">SUMPRODUCT((HR!$C$1:$AS$1=F16)*(HR!$A$2:$A$18=$C17)*(HR!$B$2:$B$18=$D$2)*(HR!$C$2:$AS$18))</f>
        <v>4</v>
      </c>
      <c r="G17" s="23" t="n">
        <f aca="false">SUMPRODUCT((HR!$C$1:$AS$1=G16)*(HR!$A$2:$A$18=$C17)*(HR!$B$2:$B$18=$D$2)*(HR!$C$2:$AS$18))</f>
        <v>4.1</v>
      </c>
      <c r="H17" s="23" t="n">
        <f aca="false">SUMPRODUCT((HR!$C$1:$AS$1=H16)*(HR!$A$2:$A$18=$C17)*(HR!$B$2:$B$18=$D$2)*(HR!$C$2:$AS$18))</f>
        <v>4.2</v>
      </c>
    </row>
    <row r="19" customFormat="false" ht="12.75" hidden="false" customHeight="false" outlineLevel="0" collapsed="false">
      <c r="B19" s="0" t="s">
        <v>19</v>
      </c>
      <c r="E19" s="47" t="n">
        <f aca="false">E17-Calcs!D6</f>
        <v>0</v>
      </c>
      <c r="F19" s="47" t="n">
        <f aca="false">F17-Calcs!E6</f>
        <v>0</v>
      </c>
      <c r="G19" s="47" t="n">
        <f aca="false">G17-Calcs!F6</f>
        <v>0</v>
      </c>
      <c r="H19" s="47" t="n">
        <f aca="false">H17-Calcs!G6</f>
        <v>0</v>
      </c>
      <c r="J19" s="47" t="n">
        <f aca="false">SUM(E19:I19)</f>
        <v>0</v>
      </c>
    </row>
    <row r="21" customFormat="false" ht="12.75" hidden="false" customHeight="false" outlineLevel="0" collapsed="false">
      <c r="B21" s="46" t="s">
        <v>138</v>
      </c>
      <c r="C21" s="46" t="s">
        <v>109</v>
      </c>
      <c r="D21" s="46" t="s">
        <v>139</v>
      </c>
      <c r="E21" s="12" t="s">
        <v>84</v>
      </c>
      <c r="F21" s="12" t="s">
        <v>85</v>
      </c>
      <c r="G21" s="12" t="s">
        <v>86</v>
      </c>
      <c r="H21" s="12" t="s">
        <v>87</v>
      </c>
      <c r="J21" s="13" t="s">
        <v>19</v>
      </c>
    </row>
    <row r="22" customFormat="false" ht="12.75" hidden="false" customHeight="false" outlineLevel="0" collapsed="false">
      <c r="B22" s="22" t="str">
        <f aca="false">Summary!$D$6</f>
        <v>Finance</v>
      </c>
      <c r="C22" s="0" t="str">
        <f aca="false">Calcs!$K$2</f>
        <v>England</v>
      </c>
      <c r="D22" s="22" t="str">
        <f aca="false">Summary!$D$6</f>
        <v>Finance</v>
      </c>
      <c r="E22" s="23" t="n">
        <f aca="false">SUMPRODUCT((HR!$C$1:$AS$1=E21)*(HR!$A$2:$A$18=$C22)*(HR!$B$2:$B$18=$D$2)*(HR!$C$2:$AS$18))</f>
        <v>53</v>
      </c>
      <c r="F22" s="23" t="n">
        <f aca="false">SUMPRODUCT((HR!$C$1:$AS$1=F21)*(HR!$A$2:$A$18=$C22)*(HR!$B$2:$B$18=$D$2)*(HR!$C$2:$AS$18))</f>
        <v>56</v>
      </c>
      <c r="G22" s="23" t="n">
        <f aca="false">SUMPRODUCT((HR!$C$1:$AS$1=G21)*(HR!$A$2:$A$18=$C22)*(HR!$B$2:$B$18=$D$2)*(HR!$C$2:$AS$18))</f>
        <v>67</v>
      </c>
      <c r="H22" s="23" t="n">
        <f aca="false">SUMPRODUCT((HR!$C$1:$AS$1=H21)*(HR!$A$2:$A$18=$C22)*(HR!$B$2:$B$18=$D$2)*(HR!$C$2:$AS$18))</f>
        <v>63</v>
      </c>
    </row>
    <row r="24" customFormat="false" ht="12.75" hidden="false" customHeight="false" outlineLevel="0" collapsed="false">
      <c r="B24" s="0" t="s">
        <v>19</v>
      </c>
      <c r="E24" s="47" t="n">
        <f aca="false">E22-Calcs!D7</f>
        <v>0</v>
      </c>
      <c r="F24" s="47" t="n">
        <f aca="false">F22-Calcs!E7</f>
        <v>0</v>
      </c>
      <c r="G24" s="47" t="n">
        <f aca="false">G22-Calcs!F7</f>
        <v>0</v>
      </c>
      <c r="H24" s="47" t="n">
        <f aca="false">H22-Calcs!G7</f>
        <v>0</v>
      </c>
      <c r="J24" s="47" t="n">
        <f aca="false">SUM(E24:I24)</f>
        <v>0</v>
      </c>
    </row>
    <row r="26" customFormat="false" ht="12.75" hidden="false" customHeight="false" outlineLevel="0" collapsed="false">
      <c r="B26" s="46" t="s">
        <v>138</v>
      </c>
      <c r="C26" s="46" t="s">
        <v>109</v>
      </c>
      <c r="D26" s="46" t="s">
        <v>139</v>
      </c>
      <c r="E26" s="12" t="s">
        <v>88</v>
      </c>
      <c r="F26" s="12" t="s">
        <v>89</v>
      </c>
      <c r="G26" s="12" t="s">
        <v>90</v>
      </c>
      <c r="H26" s="12" t="s">
        <v>91</v>
      </c>
      <c r="J26" s="13" t="s">
        <v>19</v>
      </c>
    </row>
    <row r="27" customFormat="false" ht="12.75" hidden="false" customHeight="false" outlineLevel="0" collapsed="false">
      <c r="B27" s="22" t="str">
        <f aca="false">Summary!$D$6</f>
        <v>Finance</v>
      </c>
      <c r="C27" s="0" t="str">
        <f aca="false">Calcs!$K$2</f>
        <v>England</v>
      </c>
      <c r="D27" s="22" t="str">
        <f aca="false">Summary!$D$6</f>
        <v>Finance</v>
      </c>
      <c r="E27" s="23" t="n">
        <f aca="false">SUMPRODUCT((HR!$C$1:$AS$1=E26)*(HR!$A$2:$A$18=$C27)*(HR!$B$2:$B$18=$D$2)*(HR!$C$2:$AS$18))</f>
        <v>433</v>
      </c>
      <c r="F27" s="23" t="n">
        <f aca="false">SUMPRODUCT((HR!$C$1:$AS$1=F26)*(HR!$A$2:$A$18=$C27)*(HR!$B$2:$B$18=$D$2)*(HR!$C$2:$AS$18))</f>
        <v>399.769230769231</v>
      </c>
      <c r="G27" s="23" t="n">
        <f aca="false">SUMPRODUCT((HR!$C$1:$AS$1=G26)*(HR!$A$2:$A$18=$C27)*(HR!$B$2:$B$18=$D$2)*(HR!$C$2:$AS$18))</f>
        <v>383.472727272727</v>
      </c>
      <c r="H27" s="23" t="n">
        <f aca="false">SUMPRODUCT((HR!$C$1:$AS$1=H26)*(HR!$A$2:$A$18=$C27)*(HR!$B$2:$B$18=$D$2)*(HR!$C$2:$AS$18))</f>
        <v>370.397435897436</v>
      </c>
    </row>
    <row r="29" customFormat="false" ht="12.75" hidden="false" customHeight="false" outlineLevel="0" collapsed="false">
      <c r="B29" s="0" t="s">
        <v>19</v>
      </c>
      <c r="E29" s="47" t="n">
        <f aca="false">E27-Calcs!D8</f>
        <v>0</v>
      </c>
      <c r="F29" s="47" t="n">
        <f aca="false">F27-Calcs!E8</f>
        <v>0</v>
      </c>
      <c r="G29" s="47" t="n">
        <f aca="false">G27-Calcs!F8</f>
        <v>0</v>
      </c>
      <c r="H29" s="47" t="n">
        <f aca="false">H27-Calcs!G8</f>
        <v>0</v>
      </c>
      <c r="J29" s="47" t="n">
        <f aca="false">SUM(E29:I29)</f>
        <v>0</v>
      </c>
    </row>
    <row r="31" customFormat="false" ht="12.75" hidden="false" customHeight="false" outlineLevel="0" collapsed="false">
      <c r="B31" s="46" t="s">
        <v>138</v>
      </c>
      <c r="C31" s="46" t="s">
        <v>109</v>
      </c>
      <c r="D31" s="46" t="s">
        <v>139</v>
      </c>
      <c r="E31" s="12" t="s">
        <v>92</v>
      </c>
      <c r="F31" s="12" t="s">
        <v>93</v>
      </c>
      <c r="G31" s="12" t="s">
        <v>94</v>
      </c>
      <c r="H31" s="12" t="s">
        <v>95</v>
      </c>
      <c r="J31" s="13" t="s">
        <v>19</v>
      </c>
    </row>
    <row r="32" customFormat="false" ht="12.75" hidden="false" customHeight="false" outlineLevel="0" collapsed="false">
      <c r="B32" s="22" t="str">
        <f aca="false">Summary!$D$6</f>
        <v>Finance</v>
      </c>
      <c r="C32" s="0" t="str">
        <f aca="false">Calcs!$K$2</f>
        <v>England</v>
      </c>
      <c r="D32" s="22" t="str">
        <f aca="false">Summary!$D$6</f>
        <v>Finance</v>
      </c>
      <c r="E32" s="23" t="n">
        <f aca="false">SUMPRODUCT((HR!$C$1:$AS$1=E31)*(HR!$A$2:$A$18=$C32)*(HR!$B$2:$B$18=$D$2)*(HR!$C$2:$AS$18))</f>
        <v>55</v>
      </c>
      <c r="F32" s="23" t="n">
        <f aca="false">SUMPRODUCT((HR!$C$1:$AS$1=F31)*(HR!$A$2:$A$18=$C32)*(HR!$B$2:$B$18=$D$2)*(HR!$C$2:$AS$18))</f>
        <v>53</v>
      </c>
      <c r="G32" s="23" t="n">
        <f aca="false">SUMPRODUCT((HR!$C$1:$AS$1=G31)*(HR!$A$2:$A$18=$C32)*(HR!$B$2:$B$18=$D$2)*(HR!$C$2:$AS$18))</f>
        <v>45</v>
      </c>
      <c r="H32" s="23" t="n">
        <f aca="false">SUMPRODUCT((HR!$C$1:$AS$1=H31)*(HR!$A$2:$A$18=$C32)*(HR!$B$2:$B$18=$D$2)*(HR!$C$2:$AS$18))</f>
        <v>48</v>
      </c>
    </row>
    <row r="34" customFormat="false" ht="12.75" hidden="false" customHeight="false" outlineLevel="0" collapsed="false">
      <c r="B34" s="0" t="s">
        <v>19</v>
      </c>
      <c r="E34" s="47" t="n">
        <f aca="false">E32-SUMIFS(Calcs!D$12:D$16,Calcs!$B$12:$B$16,$D32)</f>
        <v>0</v>
      </c>
      <c r="F34" s="47" t="n">
        <f aca="false">F32-SUMIFS(Calcs!E$12:E$16,Calcs!$B$12:$B$16,$D32)</f>
        <v>0</v>
      </c>
      <c r="G34" s="47" t="n">
        <f aca="false">G32-SUMIFS(Calcs!F$12:F$16,Calcs!$B$12:$B$16,$D32)</f>
        <v>0</v>
      </c>
      <c r="H34" s="47" t="n">
        <f aca="false">H32-SUMIFS(Calcs!G$12:G$16,Calcs!$B$12:$B$16,$D32)</f>
        <v>0</v>
      </c>
      <c r="J34" s="47" t="n">
        <f aca="false">SUM(E34:I34)</f>
        <v>0</v>
      </c>
    </row>
    <row r="37" customFormat="false" ht="12.75" hidden="false" customHeight="false" outlineLevel="0" collapsed="false">
      <c r="B37" s="46" t="s">
        <v>138</v>
      </c>
      <c r="C37" s="46" t="s">
        <v>109</v>
      </c>
      <c r="D37" s="46" t="s">
        <v>139</v>
      </c>
      <c r="E37" s="8" t="s">
        <v>120</v>
      </c>
      <c r="F37" s="8" t="s">
        <v>96</v>
      </c>
    </row>
    <row r="38" customFormat="false" ht="12.75" hidden="false" customHeight="false" outlineLevel="0" collapsed="false">
      <c r="B38" s="22" t="str">
        <f aca="false">Summary!$D$6</f>
        <v>Finance</v>
      </c>
      <c r="C38" s="0" t="str">
        <f aca="false">Calcs!$K$2</f>
        <v>England</v>
      </c>
      <c r="D38" s="22"/>
      <c r="E38" s="23" t="n">
        <f aca="false">SUMPRODUCT((HR!$C$1:$AS$1=E37)*(HR!$A$2:$A$18=$C38)*(HR!$C$2:$AS$18))/COUNTA(Nation)</f>
        <v>5997.305</v>
      </c>
      <c r="F38" s="23" t="n">
        <f aca="false">SUMPRODUCT((HR!$C$1:$AS$1=F37)*(HR!$A$2:$A$18=$C38)*(HR!$C$2:$AS$18))</f>
        <v>40</v>
      </c>
    </row>
    <row r="40" customFormat="false" ht="12.75" hidden="false" customHeight="false" outlineLevel="0" collapsed="false">
      <c r="B40" s="0" t="s">
        <v>19</v>
      </c>
      <c r="E40" s="47" t="n">
        <f aca="false">(E38/1000-Calcs!C23)</f>
        <v>-8.88178419700125E-016</v>
      </c>
      <c r="F40" s="47" t="n">
        <f aca="false">F38-Calcs!D23</f>
        <v>0</v>
      </c>
      <c r="J40" s="23" t="n">
        <f aca="false">SUM(D40:I40)</f>
        <v>-8.88178419700125E-016</v>
      </c>
    </row>
    <row r="43" customFormat="false" ht="12.75" hidden="false" customHeight="false" outlineLevel="0" collapsed="false">
      <c r="B43" s="46" t="s">
        <v>109</v>
      </c>
      <c r="C43" s="8" t="s">
        <v>140</v>
      </c>
      <c r="D43" s="8" t="s">
        <v>104</v>
      </c>
      <c r="E43" s="24" t="s">
        <v>96</v>
      </c>
      <c r="F43" s="8" t="s">
        <v>105</v>
      </c>
      <c r="G43" s="8" t="s">
        <v>106</v>
      </c>
      <c r="H43" s="8" t="s">
        <v>107</v>
      </c>
    </row>
    <row r="44" customFormat="false" ht="12.75" hidden="false" customHeight="false" outlineLevel="0" collapsed="false">
      <c r="B44" s="22" t="str">
        <f aca="false">Summary!$B$7</f>
        <v>England</v>
      </c>
      <c r="C44" s="31" t="n">
        <f aca="false">Lists!H2</f>
        <v>43831</v>
      </c>
      <c r="D44" s="0" t="n">
        <f aca="false">SUMIFS(Staff!C$2:C$122,Staff!$A$2:$A$122,$B44,Staff!$B$2:$B$122,$C44)</f>
        <v>58</v>
      </c>
      <c r="E44" s="0" t="n">
        <f aca="false">SUMIFS(Staff!D$2:D$122,Staff!$A$2:$A$122,$B44,Staff!$B$2:$B$122,$C44)</f>
        <v>21</v>
      </c>
      <c r="F44" s="0" t="n">
        <f aca="false">SUMIFS(Staff!E$2:E$122,Staff!$A$2:$A$122,$B44,Staff!$B$2:$B$122,$C44)</f>
        <v>18</v>
      </c>
      <c r="G44" s="0" t="n">
        <f aca="false">SUMIFS(Staff!F$2:F$122,Staff!$A$2:$A$122,$B44,Staff!$B$2:$B$122,$C44)</f>
        <v>-2</v>
      </c>
      <c r="H44" s="0" t="n">
        <f aca="false">SUMIFS(Staff!G$2:G$122,Staff!$A$2:$A$122,$B44,Staff!$B$2:$B$122,$C44)</f>
        <v>7</v>
      </c>
    </row>
    <row r="45" customFormat="false" ht="12.75" hidden="false" customHeight="false" outlineLevel="0" collapsed="false">
      <c r="B45" s="22" t="str">
        <f aca="false">Summary!$B$7</f>
        <v>England</v>
      </c>
      <c r="C45" s="31" t="n">
        <f aca="false">Lists!H3</f>
        <v>43862</v>
      </c>
      <c r="D45" s="0" t="n">
        <f aca="false">SUMIFS(Staff!C$2:C$122,Staff!$A$2:$A$122,$B45,Staff!$B$2:$B$122,$C45)</f>
        <v>80</v>
      </c>
      <c r="E45" s="0" t="n">
        <f aca="false">SUMIFS(Staff!D$2:D$122,Staff!$A$2:$A$122,$B45,Staff!$B$2:$B$122,$C45)</f>
        <v>31</v>
      </c>
      <c r="F45" s="0" t="n">
        <f aca="false">SUMIFS(Staff!E$2:E$122,Staff!$A$2:$A$122,$B45,Staff!$B$2:$B$122,$C45)</f>
        <v>24</v>
      </c>
      <c r="G45" s="0" t="n">
        <f aca="false">SUMIFS(Staff!F$2:F$122,Staff!$A$2:$A$122,$B45,Staff!$B$2:$B$122,$C45)</f>
        <v>-3</v>
      </c>
      <c r="H45" s="0" t="n">
        <f aca="false">SUMIFS(Staff!G$2:G$122,Staff!$A$2:$A$122,$B45,Staff!$B$2:$B$122,$C45)</f>
        <v>4</v>
      </c>
    </row>
    <row r="46" customFormat="false" ht="12.75" hidden="false" customHeight="false" outlineLevel="0" collapsed="false">
      <c r="B46" s="22" t="str">
        <f aca="false">Summary!$B$7</f>
        <v>England</v>
      </c>
      <c r="C46" s="31" t="n">
        <f aca="false">Lists!H4</f>
        <v>43891</v>
      </c>
      <c r="D46" s="0" t="n">
        <f aca="false">SUMIFS(Staff!C$2:C$122,Staff!$A$2:$A$122,$B46,Staff!$B$2:$B$122,$C46)</f>
        <v>74</v>
      </c>
      <c r="E46" s="0" t="n">
        <f aca="false">SUMIFS(Staff!D$2:D$122,Staff!$A$2:$A$122,$B46,Staff!$B$2:$B$122,$C46)</f>
        <v>31</v>
      </c>
      <c r="F46" s="0" t="n">
        <f aca="false">SUMIFS(Staff!E$2:E$122,Staff!$A$2:$A$122,$B46,Staff!$B$2:$B$122,$C46)</f>
        <v>23</v>
      </c>
      <c r="G46" s="0" t="n">
        <f aca="false">SUMIFS(Staff!F$2:F$122,Staff!$A$2:$A$122,$B46,Staff!$B$2:$B$122,$C46)</f>
        <v>0</v>
      </c>
      <c r="H46" s="0" t="n">
        <f aca="false">SUMIFS(Staff!G$2:G$122,Staff!$A$2:$A$122,$B46,Staff!$B$2:$B$122,$C46)</f>
        <v>2</v>
      </c>
    </row>
    <row r="47" customFormat="false" ht="12.75" hidden="false" customHeight="false" outlineLevel="0" collapsed="false">
      <c r="B47" s="22" t="str">
        <f aca="false">Summary!$B$7</f>
        <v>England</v>
      </c>
      <c r="C47" s="31" t="n">
        <f aca="false">Lists!H5</f>
        <v>43922</v>
      </c>
      <c r="D47" s="0" t="n">
        <f aca="false">SUMIFS(Staff!C$2:C$122,Staff!$A$2:$A$122,$B47,Staff!$B$2:$B$122,$C47)</f>
        <v>70</v>
      </c>
      <c r="E47" s="0" t="n">
        <f aca="false">SUMIFS(Staff!D$2:D$122,Staff!$A$2:$A$122,$B47,Staff!$B$2:$B$122,$C47)</f>
        <v>27</v>
      </c>
      <c r="F47" s="0" t="n">
        <f aca="false">SUMIFS(Staff!E$2:E$122,Staff!$A$2:$A$122,$B47,Staff!$B$2:$B$122,$C47)</f>
        <v>21</v>
      </c>
      <c r="G47" s="0" t="n">
        <f aca="false">SUMIFS(Staff!F$2:F$122,Staff!$A$2:$A$122,$B47,Staff!$B$2:$B$122,$C47)</f>
        <v>-3</v>
      </c>
      <c r="H47" s="0" t="n">
        <f aca="false">SUMIFS(Staff!G$2:G$122,Staff!$A$2:$A$122,$B47,Staff!$B$2:$B$122,$C47)</f>
        <v>3</v>
      </c>
    </row>
    <row r="48" customFormat="false" ht="12.75" hidden="false" customHeight="false" outlineLevel="0" collapsed="false">
      <c r="B48" s="22" t="str">
        <f aca="false">Summary!$B$7</f>
        <v>England</v>
      </c>
      <c r="C48" s="31" t="n">
        <f aca="false">Lists!H6</f>
        <v>43952</v>
      </c>
      <c r="D48" s="0" t="n">
        <f aca="false">SUMIFS(Staff!C$2:C$122,Staff!$A$2:$A$122,$B48,Staff!$B$2:$B$122,$C48)</f>
        <v>87</v>
      </c>
      <c r="E48" s="0" t="n">
        <f aca="false">SUMIFS(Staff!D$2:D$122,Staff!$A$2:$A$122,$B48,Staff!$B$2:$B$122,$C48)</f>
        <v>33</v>
      </c>
      <c r="F48" s="0" t="n">
        <f aca="false">SUMIFS(Staff!E$2:E$122,Staff!$A$2:$A$122,$B48,Staff!$B$2:$B$122,$C48)</f>
        <v>27</v>
      </c>
      <c r="G48" s="0" t="n">
        <f aca="false">SUMIFS(Staff!F$2:F$122,Staff!$A$2:$A$122,$B48,Staff!$B$2:$B$122,$C48)</f>
        <v>-3</v>
      </c>
      <c r="H48" s="0" t="n">
        <f aca="false">SUMIFS(Staff!G$2:G$122,Staff!$A$2:$A$122,$B48,Staff!$B$2:$B$122,$C48)</f>
        <v>3</v>
      </c>
    </row>
    <row r="49" customFormat="false" ht="12.75" hidden="false" customHeight="false" outlineLevel="0" collapsed="false">
      <c r="B49" s="22" t="str">
        <f aca="false">Summary!$B$7</f>
        <v>England</v>
      </c>
      <c r="C49" s="31" t="n">
        <f aca="false">Lists!H7</f>
        <v>43983</v>
      </c>
      <c r="D49" s="0" t="n">
        <f aca="false">SUMIFS(Staff!C$2:C$122,Staff!$A$2:$A$122,$B49,Staff!$B$2:$B$122,$C49)</f>
        <v>93</v>
      </c>
      <c r="E49" s="0" t="n">
        <f aca="false">SUMIFS(Staff!D$2:D$122,Staff!$A$2:$A$122,$B49,Staff!$B$2:$B$122,$C49)</f>
        <v>34</v>
      </c>
      <c r="F49" s="0" t="n">
        <f aca="false">SUMIFS(Staff!E$2:E$122,Staff!$A$2:$A$122,$B49,Staff!$B$2:$B$122,$C49)</f>
        <v>28</v>
      </c>
      <c r="G49" s="0" t="n">
        <f aca="false">SUMIFS(Staff!F$2:F$122,Staff!$A$2:$A$122,$B49,Staff!$B$2:$B$122,$C49)</f>
        <v>-3</v>
      </c>
      <c r="H49" s="0" t="n">
        <f aca="false">SUMIFS(Staff!G$2:G$122,Staff!$A$2:$A$122,$B49,Staff!$B$2:$B$122,$C49)</f>
        <v>2</v>
      </c>
    </row>
    <row r="50" customFormat="false" ht="12.75" hidden="false" customHeight="false" outlineLevel="0" collapsed="false">
      <c r="B50" s="22" t="str">
        <f aca="false">Summary!$B$7</f>
        <v>England</v>
      </c>
      <c r="C50" s="31" t="n">
        <f aca="false">Lists!H8</f>
        <v>44013</v>
      </c>
      <c r="D50" s="0" t="n">
        <f aca="false">SUMIFS(Staff!C$2:C$122,Staff!$A$2:$A$122,$B50,Staff!$B$2:$B$122,$C50)</f>
        <v>100</v>
      </c>
      <c r="E50" s="0" t="n">
        <f aca="false">SUMIFS(Staff!D$2:D$122,Staff!$A$2:$A$122,$B50,Staff!$B$2:$B$122,$C50)</f>
        <v>42</v>
      </c>
      <c r="F50" s="0" t="n">
        <f aca="false">SUMIFS(Staff!E$2:E$122,Staff!$A$2:$A$122,$B50,Staff!$B$2:$B$122,$C50)</f>
        <v>30</v>
      </c>
      <c r="G50" s="0" t="n">
        <f aca="false">SUMIFS(Staff!F$2:F$122,Staff!$A$2:$A$122,$B50,Staff!$B$2:$B$122,$C50)</f>
        <v>-3</v>
      </c>
      <c r="H50" s="0" t="n">
        <f aca="false">SUMIFS(Staff!G$2:G$122,Staff!$A$2:$A$122,$B50,Staff!$B$2:$B$122,$C50)</f>
        <v>2</v>
      </c>
    </row>
    <row r="51" customFormat="false" ht="12.75" hidden="false" customHeight="false" outlineLevel="0" collapsed="false">
      <c r="B51" s="22" t="str">
        <f aca="false">Summary!$B$7</f>
        <v>England</v>
      </c>
      <c r="C51" s="31" t="n">
        <f aca="false">Lists!H9</f>
        <v>44044</v>
      </c>
      <c r="D51" s="0" t="n">
        <f aca="false">SUMIFS(Staff!C$2:C$122,Staff!$A$2:$A$122,$B51,Staff!$B$2:$B$122,$C51)</f>
        <v>58</v>
      </c>
      <c r="E51" s="0" t="n">
        <f aca="false">SUMIFS(Staff!D$2:D$122,Staff!$A$2:$A$122,$B51,Staff!$B$2:$B$122,$C51)</f>
        <v>21</v>
      </c>
      <c r="F51" s="0" t="n">
        <f aca="false">SUMIFS(Staff!E$2:E$122,Staff!$A$2:$A$122,$B51,Staff!$B$2:$B$122,$C51)</f>
        <v>18</v>
      </c>
      <c r="G51" s="0" t="n">
        <f aca="false">SUMIFS(Staff!F$2:F$122,Staff!$A$2:$A$122,$B51,Staff!$B$2:$B$122,$C51)</f>
        <v>-2</v>
      </c>
      <c r="H51" s="0" t="n">
        <f aca="false">SUMIFS(Staff!G$2:G$122,Staff!$A$2:$A$122,$B51,Staff!$B$2:$B$122,$C51)</f>
        <v>4</v>
      </c>
    </row>
    <row r="52" customFormat="false" ht="12.75" hidden="false" customHeight="false" outlineLevel="0" collapsed="false">
      <c r="B52" s="22" t="str">
        <f aca="false">Summary!$B$7</f>
        <v>England</v>
      </c>
      <c r="C52" s="31" t="n">
        <f aca="false">Lists!H10</f>
        <v>44075</v>
      </c>
      <c r="D52" s="0" t="n">
        <f aca="false">SUMIFS(Staff!C$2:C$122,Staff!$A$2:$A$122,$B52,Staff!$B$2:$B$122,$C52)</f>
        <v>67</v>
      </c>
      <c r="E52" s="0" t="n">
        <f aca="false">SUMIFS(Staff!D$2:D$122,Staff!$A$2:$A$122,$B52,Staff!$B$2:$B$122,$C52)</f>
        <v>26</v>
      </c>
      <c r="F52" s="0" t="n">
        <f aca="false">SUMIFS(Staff!E$2:E$122,Staff!$A$2:$A$122,$B52,Staff!$B$2:$B$122,$C52)</f>
        <v>21</v>
      </c>
      <c r="G52" s="0" t="n">
        <f aca="false">SUMIFS(Staff!F$2:F$122,Staff!$A$2:$A$122,$B52,Staff!$B$2:$B$122,$C52)</f>
        <v>-3</v>
      </c>
      <c r="H52" s="0" t="n">
        <f aca="false">SUMIFS(Staff!G$2:G$122,Staff!$A$2:$A$122,$B52,Staff!$B$2:$B$122,$C52)</f>
        <v>1</v>
      </c>
    </row>
    <row r="53" customFormat="false" ht="12.75" hidden="false" customHeight="false" outlineLevel="0" collapsed="false">
      <c r="B53" s="22" t="str">
        <f aca="false">Summary!$B$7</f>
        <v>England</v>
      </c>
      <c r="C53" s="31" t="n">
        <f aca="false">Lists!H11</f>
        <v>44105</v>
      </c>
      <c r="D53" s="0" t="n">
        <f aca="false">SUMIFS(Staff!C$2:C$122,Staff!$A$2:$A$122,$B53,Staff!$B$2:$B$122,$C53)</f>
        <v>84</v>
      </c>
      <c r="E53" s="0" t="n">
        <f aca="false">SUMIFS(Staff!D$2:D$122,Staff!$A$2:$A$122,$B53,Staff!$B$2:$B$122,$C53)</f>
        <v>34</v>
      </c>
      <c r="F53" s="0" t="n">
        <f aca="false">SUMIFS(Staff!E$2:E$122,Staff!$A$2:$A$122,$B53,Staff!$B$2:$B$122,$C53)</f>
        <v>26</v>
      </c>
      <c r="G53" s="0" t="n">
        <f aca="false">SUMIFS(Staff!F$2:F$122,Staff!$A$2:$A$122,$B53,Staff!$B$2:$B$122,$C53)</f>
        <v>-3</v>
      </c>
      <c r="H53" s="0" t="n">
        <f aca="false">SUMIFS(Staff!G$2:G$122,Staff!$A$2:$A$122,$B53,Staff!$B$2:$B$122,$C53)</f>
        <v>4</v>
      </c>
    </row>
    <row r="54" customFormat="false" ht="12.75" hidden="false" customHeight="false" outlineLevel="0" collapsed="false">
      <c r="B54" s="22" t="str">
        <f aca="false">Summary!$B$7</f>
        <v>England</v>
      </c>
      <c r="C54" s="31" t="n">
        <f aca="false">Lists!H12</f>
        <v>44136</v>
      </c>
      <c r="D54" s="0" t="n">
        <f aca="false">SUMIFS(Staff!C$2:C$122,Staff!$A$2:$A$122,$B54,Staff!$B$2:$B$122,$C54)</f>
        <v>75</v>
      </c>
      <c r="E54" s="0" t="n">
        <f aca="false">SUMIFS(Staff!D$2:D$122,Staff!$A$2:$A$122,$B54,Staff!$B$2:$B$122,$C54)</f>
        <v>29</v>
      </c>
      <c r="F54" s="0" t="n">
        <f aca="false">SUMIFS(Staff!E$2:E$122,Staff!$A$2:$A$122,$B54,Staff!$B$2:$B$122,$C54)</f>
        <v>23</v>
      </c>
      <c r="G54" s="0" t="n">
        <f aca="false">SUMIFS(Staff!F$2:F$122,Staff!$A$2:$A$122,$B54,Staff!$B$2:$B$122,$C54)</f>
        <v>-3</v>
      </c>
      <c r="H54" s="0" t="n">
        <f aca="false">SUMIFS(Staff!G$2:G$122,Staff!$A$2:$A$122,$B54,Staff!$B$2:$B$122,$C54)</f>
        <v>1</v>
      </c>
    </row>
    <row r="55" customFormat="false" ht="12.75" hidden="false" customHeight="false" outlineLevel="0" collapsed="false">
      <c r="B55" s="22" t="str">
        <f aca="false">Summary!$B$7</f>
        <v>England</v>
      </c>
      <c r="C55" s="31" t="n">
        <f aca="false">Lists!H13</f>
        <v>44166</v>
      </c>
      <c r="D55" s="0" t="n">
        <f aca="false">SUMIFS(Staff!C$2:C$122,Staff!$A$2:$A$122,$B55,Staff!$B$2:$B$122,$C55)</f>
        <v>87</v>
      </c>
      <c r="E55" s="0" t="n">
        <f aca="false">SUMIFS(Staff!D$2:D$122,Staff!$A$2:$A$122,$B55,Staff!$B$2:$B$122,$C55)</f>
        <v>35</v>
      </c>
      <c r="F55" s="0" t="n">
        <f aca="false">SUMIFS(Staff!E$2:E$122,Staff!$A$2:$A$122,$B55,Staff!$B$2:$B$122,$C55)</f>
        <v>27</v>
      </c>
      <c r="G55" s="0" t="n">
        <f aca="false">SUMIFS(Staff!F$2:F$122,Staff!$A$2:$A$122,$B55,Staff!$B$2:$B$122,$C55)</f>
        <v>-3</v>
      </c>
      <c r="H55" s="0" t="n">
        <f aca="false">SUMIFS(Staff!G$2:G$122,Staff!$A$2:$A$122,$B55,Staff!$B$2:$B$122,$C55)</f>
        <v>2</v>
      </c>
    </row>
    <row r="56" customFormat="false" ht="12.75" hidden="false" customHeight="false" outlineLevel="0" collapsed="false">
      <c r="C56" s="31"/>
    </row>
    <row r="57" customFormat="false" ht="12.75" hidden="false" customHeight="false" outlineLevel="0" collapsed="false">
      <c r="B57" s="0" t="s">
        <v>112</v>
      </c>
      <c r="D57" s="0" t="n">
        <f aca="false">SUM(D44:D56)</f>
        <v>933</v>
      </c>
      <c r="E57" s="0" t="n">
        <f aca="false">SUM(E44:E56)</f>
        <v>364</v>
      </c>
      <c r="F57" s="0" t="n">
        <f aca="false">SUM(F44:F56)</f>
        <v>286</v>
      </c>
      <c r="G57" s="0" t="n">
        <f aca="false">SUM(G44:G56)</f>
        <v>-31</v>
      </c>
      <c r="H57" s="0" t="n">
        <f aca="false">SUM(H44:H56)</f>
        <v>35</v>
      </c>
    </row>
    <row r="59" customFormat="false" ht="12.75" hidden="false" customHeight="false" outlineLevel="0" collapsed="false">
      <c r="B59" s="0" t="s">
        <v>19</v>
      </c>
      <c r="D59" s="0" t="n">
        <f aca="false">D57-Calcs!C40</f>
        <v>0</v>
      </c>
      <c r="E59" s="0" t="n">
        <f aca="false">E57-Calcs!D40</f>
        <v>0</v>
      </c>
      <c r="F59" s="0" t="n">
        <f aca="false">F57-Calcs!E40</f>
        <v>0</v>
      </c>
      <c r="G59" s="0" t="n">
        <f aca="false">G57-Calcs!C74</f>
        <v>0</v>
      </c>
      <c r="H59" s="0" t="n">
        <f aca="false">H57-Calcs!D74</f>
        <v>0</v>
      </c>
      <c r="J59" s="0" t="n">
        <f aca="false">SUM(D59:I59)</f>
        <v>0</v>
      </c>
    </row>
    <row r="62" customFormat="false" ht="12.75" hidden="false" customHeight="false" outlineLevel="0" collapsed="false">
      <c r="B62" s="0" t="s">
        <v>141</v>
      </c>
      <c r="D62" s="0" t="str">
        <f aca="false">IF(J62=0,Lists!J2,Lists!J3)</f>
        <v>Model OK</v>
      </c>
      <c r="J62" s="23" t="n">
        <f aca="false">ROUND(SUM(J2:J61),2)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00000"/>
    <pageSetUpPr fitToPage="false"/>
  </sheetPr>
  <dimension ref="A5:R57"/>
  <sheetViews>
    <sheetView showFormulas="false" showGridLines="false" showRowColHeaders="false" showZeros="true" rightToLeft="false" tabSelected="true" showOutlineSymbols="true" defaultGridColor="true" view="normal" topLeftCell="A19" colorId="64" zoomScale="90" zoomScaleNormal="90" zoomScalePageLayoutView="100" workbookViewId="0">
      <selection pane="topLeft" activeCell="M33" activeCellId="0" sqref="M33"/>
    </sheetView>
  </sheetViews>
  <sheetFormatPr defaultColWidth="8.55078125" defaultRowHeight="12.75" zeroHeight="false" outlineLevelRow="0" outlineLevelCol="0"/>
  <cols>
    <col collapsed="false" customWidth="true" hidden="false" outlineLevel="0" max="2" min="2" style="0" width="25.86"/>
    <col collapsed="false" customWidth="true" hidden="false" outlineLevel="0" max="3" min="3" style="0" width="10.14"/>
    <col collapsed="false" customWidth="true" hidden="false" outlineLevel="0" max="4" min="4" style="0" width="23.28"/>
    <col collapsed="false" customWidth="true" hidden="false" outlineLevel="0" max="5" min="5" style="0" width="6.28"/>
    <col collapsed="false" customWidth="true" hidden="false" outlineLevel="0" max="6" min="6" style="0" width="3.57"/>
    <col collapsed="false" customWidth="true" hidden="false" outlineLevel="0" max="10" min="7" style="0" width="10.58"/>
    <col collapsed="false" customWidth="true" hidden="false" outlineLevel="0" max="11" min="11" style="0" width="11.29"/>
    <col collapsed="false" customWidth="true" hidden="false" outlineLevel="0" max="12" min="12" style="0" width="12.29"/>
    <col collapsed="false" customWidth="true" hidden="false" outlineLevel="0" max="13" min="13" style="0" width="1.58"/>
    <col collapsed="false" customWidth="true" hidden="false" outlineLevel="0" max="16" min="15" style="0" width="9.14"/>
    <col collapsed="false" customWidth="true" hidden="false" outlineLevel="0" max="19" min="19" style="0" width="9.14"/>
  </cols>
  <sheetData>
    <row r="5" customFormat="false" ht="12.75" hidden="false" customHeight="true" outlineLevel="0" collapsed="false">
      <c r="R5" s="48" t="s">
        <v>58</v>
      </c>
    </row>
    <row r="6" customFormat="false" ht="12.75" hidden="false" customHeight="false" outlineLevel="0" collapsed="false">
      <c r="C6" s="49" t="s">
        <v>142</v>
      </c>
      <c r="D6" s="49" t="s">
        <v>40</v>
      </c>
      <c r="E6" s="49"/>
    </row>
    <row r="7" customFormat="false" ht="12.75" hidden="false" customHeight="false" outlineLevel="0" collapsed="false">
      <c r="B7" s="50" t="s">
        <v>37</v>
      </c>
      <c r="C7" s="51"/>
      <c r="G7" s="50" t="str">
        <f aca="false">B7&amp;" "&amp;D6&amp;" Metrics"</f>
        <v>England Finance Metrics</v>
      </c>
    </row>
    <row r="8" customFormat="false" ht="12.75" hidden="false" customHeight="false" outlineLevel="0" collapsed="false">
      <c r="B8" s="50" t="s">
        <v>143</v>
      </c>
      <c r="C8" s="51" t="s">
        <v>119</v>
      </c>
      <c r="D8" s="52" t="s">
        <v>144</v>
      </c>
      <c r="E8" s="52"/>
      <c r="G8" s="53" t="s">
        <v>145</v>
      </c>
      <c r="H8" s="53" t="s">
        <v>146</v>
      </c>
      <c r="I8" s="53" t="s">
        <v>147</v>
      </c>
      <c r="J8" s="53" t="s">
        <v>148</v>
      </c>
      <c r="K8" s="54" t="s">
        <v>112</v>
      </c>
      <c r="L8" s="54" t="s">
        <v>149</v>
      </c>
    </row>
    <row r="9" customFormat="false" ht="12.75" hidden="false" customHeight="false" outlineLevel="0" collapsed="false">
      <c r="B9" s="55" t="s">
        <v>35</v>
      </c>
      <c r="C9" s="55" t="n">
        <f aca="false">SUMIFS(HR!AI$2:AI$17,HR!$A$2:$A$17,$B$7,HR!$B$2:$B$17,$B$9)</f>
        <v>108</v>
      </c>
      <c r="D9" s="56"/>
      <c r="E9" s="56"/>
      <c r="G9" s="57" t="s">
        <v>150</v>
      </c>
      <c r="H9" s="55"/>
      <c r="I9" s="55"/>
      <c r="J9" s="55"/>
      <c r="K9" s="55"/>
    </row>
    <row r="10" customFormat="false" ht="12.75" hidden="false" customHeight="false" outlineLevel="0" collapsed="false">
      <c r="E10" s="52"/>
      <c r="G10" s="58" t="n">
        <f aca="false">Calcs!D3</f>
        <v>27</v>
      </c>
      <c r="H10" s="58" t="n">
        <f aca="false">Calcs!E3</f>
        <v>39</v>
      </c>
      <c r="I10" s="58" t="n">
        <f aca="false">Calcs!F3</f>
        <v>55</v>
      </c>
      <c r="J10" s="58" t="n">
        <f aca="false">Calcs!G3</f>
        <v>78</v>
      </c>
      <c r="K10" s="59" t="n">
        <f aca="false">SUM(G10:J10)/4</f>
        <v>49.75</v>
      </c>
      <c r="L10" s="60"/>
    </row>
    <row r="11" customFormat="false" ht="12.75" hidden="false" customHeight="false" outlineLevel="0" collapsed="false">
      <c r="B11" s="55" t="s">
        <v>40</v>
      </c>
      <c r="C11" s="55" t="n">
        <f aca="false">SUMIFS(HR!AI$2:AI$17,HR!$A$2:$A$17,$B$7,HR!$B$2:$B$17,$B11)</f>
        <v>55</v>
      </c>
      <c r="D11" s="56"/>
      <c r="E11" s="56"/>
      <c r="K11" s="14"/>
    </row>
    <row r="12" customFormat="false" ht="12.75" hidden="false" customHeight="false" outlineLevel="0" collapsed="false">
      <c r="E12" s="52"/>
      <c r="G12" s="57" t="s">
        <v>151</v>
      </c>
      <c r="H12" s="55"/>
      <c r="I12" s="55"/>
      <c r="J12" s="55"/>
      <c r="K12" s="61"/>
    </row>
    <row r="13" customFormat="false" ht="12.75" hidden="false" customHeight="false" outlineLevel="0" collapsed="false">
      <c r="B13" s="55" t="s">
        <v>9</v>
      </c>
      <c r="C13" s="55" t="n">
        <f aca="false">SUMIFS(HR!AI$2:AI$17,HR!$A$2:$A$17,$B$7,HR!$B$2:$B$17,$B13)</f>
        <v>33</v>
      </c>
      <c r="D13" s="56"/>
      <c r="E13" s="56"/>
      <c r="G13" s="58" t="n">
        <f aca="false">Calcs!D4</f>
        <v>44</v>
      </c>
      <c r="H13" s="58" t="n">
        <f aca="false">Calcs!E4</f>
        <v>47</v>
      </c>
      <c r="I13" s="58" t="n">
        <f aca="false">Calcs!F4</f>
        <v>61</v>
      </c>
      <c r="J13" s="58" t="n">
        <f aca="false">Calcs!G4</f>
        <v>86</v>
      </c>
      <c r="K13" s="59" t="n">
        <f aca="false">SUM(G13:J13)/4</f>
        <v>59.5</v>
      </c>
      <c r="L13" s="60"/>
    </row>
    <row r="14" customFormat="false" ht="12.75" hidden="false" customHeight="false" outlineLevel="0" collapsed="false">
      <c r="E14" s="52"/>
      <c r="K14" s="14"/>
    </row>
    <row r="15" customFormat="false" ht="12.75" hidden="false" customHeight="false" outlineLevel="0" collapsed="false">
      <c r="B15" s="55" t="s">
        <v>48</v>
      </c>
      <c r="C15" s="55" t="n">
        <f aca="false">SUMIFS(HR!AI$2:AI$17,HR!$A$2:$A$17,$B$7,HR!$B$2:$B$17,$B15)</f>
        <v>43</v>
      </c>
      <c r="D15" s="56"/>
      <c r="E15" s="56"/>
      <c r="G15" s="57" t="s">
        <v>152</v>
      </c>
      <c r="H15" s="55"/>
      <c r="I15" s="55"/>
      <c r="J15" s="55"/>
      <c r="K15" s="61"/>
    </row>
    <row r="16" customFormat="false" ht="12.75" hidden="false" customHeight="false" outlineLevel="0" collapsed="false">
      <c r="E16" s="52"/>
      <c r="G16" s="58" t="n">
        <f aca="false">Calcs!D5</f>
        <v>50</v>
      </c>
      <c r="H16" s="58" t="n">
        <f aca="false">Calcs!E5</f>
        <v>50</v>
      </c>
      <c r="I16" s="58" t="n">
        <f aca="false">Calcs!F5</f>
        <v>42</v>
      </c>
      <c r="J16" s="58" t="n">
        <f aca="false">Calcs!G5</f>
        <v>45</v>
      </c>
      <c r="K16" s="62" t="n">
        <f aca="false">Calcs!H12</f>
        <v>558</v>
      </c>
    </row>
    <row r="17" customFormat="false" ht="12.75" hidden="false" customHeight="false" outlineLevel="0" collapsed="false">
      <c r="A17" s="22"/>
      <c r="B17" s="30" t="str">
        <f aca="false">B7&amp;" Average Spend Per Hire $000s"</f>
        <v>England Average Spend Per Hire $000s</v>
      </c>
      <c r="C17" s="22"/>
      <c r="D17" s="22"/>
      <c r="E17" s="63"/>
      <c r="K17" s="14"/>
    </row>
    <row r="18" customFormat="false" ht="12.75" hidden="false" customHeight="false" outlineLevel="0" collapsed="false">
      <c r="A18" s="22"/>
      <c r="B18" s="22"/>
      <c r="C18" s="22"/>
      <c r="D18" s="22"/>
      <c r="E18" s="63"/>
      <c r="G18" s="57" t="s">
        <v>153</v>
      </c>
      <c r="H18" s="55"/>
      <c r="I18" s="55"/>
      <c r="J18" s="55"/>
      <c r="K18" s="61"/>
    </row>
    <row r="19" customFormat="false" ht="12.75" hidden="false" customHeight="false" outlineLevel="0" collapsed="false">
      <c r="A19" s="22"/>
      <c r="B19" s="22"/>
      <c r="C19" s="22"/>
      <c r="D19" s="22"/>
      <c r="E19" s="63"/>
      <c r="G19" s="58" t="n">
        <f aca="false">Calcs!D6</f>
        <v>4</v>
      </c>
      <c r="H19" s="58" t="n">
        <f aca="false">Calcs!E6</f>
        <v>4</v>
      </c>
      <c r="I19" s="58" t="n">
        <f aca="false">Calcs!F6</f>
        <v>4.1</v>
      </c>
      <c r="J19" s="58" t="n">
        <f aca="false">Calcs!G6</f>
        <v>4.2</v>
      </c>
      <c r="K19" s="64" t="n">
        <f aca="false">SUM(G19:J19)/4</f>
        <v>4.075</v>
      </c>
    </row>
    <row r="20" customFormat="false" ht="12.75" hidden="false" customHeight="false" outlineLevel="0" collapsed="false">
      <c r="A20" s="22"/>
      <c r="B20" s="22"/>
      <c r="C20" s="22"/>
      <c r="D20" s="22"/>
      <c r="E20" s="63"/>
      <c r="K20" s="14"/>
    </row>
    <row r="21" customFormat="false" ht="12.75" hidden="false" customHeight="false" outlineLevel="0" collapsed="false">
      <c r="A21" s="22"/>
      <c r="B21" s="22"/>
      <c r="C21" s="22"/>
      <c r="D21" s="22"/>
      <c r="E21" s="63"/>
      <c r="G21" s="57" t="s">
        <v>154</v>
      </c>
      <c r="H21" s="55"/>
      <c r="I21" s="55"/>
      <c r="J21" s="55"/>
      <c r="K21" s="61"/>
    </row>
    <row r="22" customFormat="false" ht="12.75" hidden="false" customHeight="false" outlineLevel="0" collapsed="false">
      <c r="A22" s="22"/>
      <c r="B22" s="22"/>
      <c r="C22" s="22"/>
      <c r="D22" s="22"/>
      <c r="E22" s="63"/>
      <c r="G22" s="58" t="n">
        <f aca="false">Calcs!D7</f>
        <v>53</v>
      </c>
      <c r="H22" s="58" t="n">
        <f aca="false">Calcs!E7</f>
        <v>56</v>
      </c>
      <c r="I22" s="58" t="n">
        <f aca="false">Calcs!F7</f>
        <v>67</v>
      </c>
      <c r="J22" s="58" t="n">
        <f aca="false">Calcs!G7</f>
        <v>63</v>
      </c>
      <c r="K22" s="59" t="n">
        <f aca="false">SUM(G22:J22)/4</f>
        <v>59.75</v>
      </c>
    </row>
    <row r="23" customFormat="false" ht="12.75" hidden="false" customHeight="false" outlineLevel="0" collapsed="false">
      <c r="A23" s="22"/>
      <c r="B23" s="22"/>
      <c r="C23" s="22"/>
      <c r="D23" s="22"/>
      <c r="E23" s="63"/>
    </row>
    <row r="24" customFormat="false" ht="12.75" hidden="false" customHeight="false" outlineLevel="0" collapsed="false">
      <c r="A24" s="22"/>
      <c r="B24" s="22"/>
      <c r="C24" s="22"/>
      <c r="D24" s="22"/>
      <c r="E24" s="63"/>
      <c r="G24" s="57" t="s">
        <v>61</v>
      </c>
      <c r="H24" s="55"/>
      <c r="I24" s="55"/>
      <c r="J24" s="55"/>
      <c r="K24" s="55"/>
    </row>
    <row r="25" customFormat="false" ht="12.75" hidden="false" customHeight="false" outlineLevel="0" collapsed="false">
      <c r="A25" s="22"/>
      <c r="B25" s="22"/>
      <c r="C25" s="22"/>
      <c r="D25" s="22"/>
      <c r="E25" s="63"/>
      <c r="G25" s="62" t="n">
        <f aca="false">Calcs!D8</f>
        <v>433</v>
      </c>
      <c r="H25" s="62" t="n">
        <f aca="false">Calcs!E8</f>
        <v>399.769230769231</v>
      </c>
      <c r="I25" s="62" t="n">
        <f aca="false">Calcs!F8</f>
        <v>383.472727272727</v>
      </c>
      <c r="J25" s="62" t="n">
        <f aca="false">Calcs!G8</f>
        <v>370.397435897436</v>
      </c>
      <c r="K25" s="62" t="n">
        <f aca="false">AVERAGE(G25:J25)</f>
        <v>396.659848484848</v>
      </c>
    </row>
    <row r="26" customFormat="false" ht="12.75" hidden="false" customHeight="false" outlineLevel="0" collapsed="false">
      <c r="A26" s="22"/>
      <c r="B26" s="22"/>
      <c r="C26" s="22"/>
      <c r="D26" s="22"/>
      <c r="E26" s="63"/>
    </row>
    <row r="27" customFormat="false" ht="12.75" hidden="false" customHeight="false" outlineLevel="0" collapsed="false">
      <c r="E27" s="52"/>
    </row>
    <row r="28" customFormat="false" ht="12.75" hidden="false" customHeight="false" outlineLevel="0" collapsed="false">
      <c r="E28" s="52"/>
    </row>
    <row r="29" customFormat="false" ht="12.75" hidden="false" customHeight="false" outlineLevel="0" collapsed="false">
      <c r="E29" s="52"/>
    </row>
    <row r="30" customFormat="false" ht="12.75" hidden="false" customHeight="false" outlineLevel="0" collapsed="false">
      <c r="E30" s="52"/>
    </row>
    <row r="31" customFormat="false" ht="12.75" hidden="false" customHeight="false" outlineLevel="0" collapsed="false">
      <c r="E31" s="52"/>
    </row>
    <row r="32" customFormat="false" ht="12.75" hidden="false" customHeight="false" outlineLevel="0" collapsed="false">
      <c r="E32" s="52"/>
    </row>
    <row r="57" customFormat="false" ht="12.75" hidden="false" customHeight="false" outlineLevel="0" collapsed="false">
      <c r="B57" s="65" t="s">
        <v>155</v>
      </c>
      <c r="C57" s="65" t="str">
        <f aca="false">Check!D62</f>
        <v>Model OK</v>
      </c>
    </row>
  </sheetData>
  <mergeCells count="4">
    <mergeCell ref="D9:E9"/>
    <mergeCell ref="D11:E11"/>
    <mergeCell ref="D13:E13"/>
    <mergeCell ref="D15:E15"/>
  </mergeCells>
  <conditionalFormatting sqref="K16">
    <cfRule type="iconSet" priority="2">
      <iconSet iconSet="3Flags">
        <cfvo type="percent" val="0"/>
        <cfvo type="num" val="50"/>
        <cfvo type="num" val="75"/>
      </iconSet>
    </cfRule>
  </conditionalFormatting>
  <conditionalFormatting sqref="G19:K19">
    <cfRule type="iconSet" priority="3">
      <iconSet iconSet="3Flags">
        <cfvo type="percent" val="0"/>
        <cfvo type="num" val="3"/>
        <cfvo type="num" val="4.2"/>
      </iconSet>
    </cfRule>
  </conditionalFormatting>
  <conditionalFormatting sqref="G25:J25">
    <cfRule type="iconSet" priority="4">
      <iconSet iconSet="3Flags" reverse="1">
        <cfvo type="percent" val="0"/>
        <cfvo type="num" val="200"/>
        <cfvo type="num" val="250"/>
      </iconSet>
    </cfRule>
  </conditionalFormatting>
  <conditionalFormatting sqref="K25">
    <cfRule type="iconSet" priority="5">
      <iconSet iconSet="3Flags" reverse="1">
        <cfvo type="percent" val="0"/>
        <cfvo type="num" val="200"/>
        <cfvo type="num" val="250"/>
      </iconSet>
    </cfRule>
  </conditionalFormatting>
  <conditionalFormatting sqref="G22:J22">
    <cfRule type="iconSet" priority="6">
      <iconSet iconSet="3Flags" reverse="1">
        <cfvo type="percent" val="0"/>
        <cfvo type="num" val="75"/>
        <cfvo type="num" val="80"/>
      </iconSet>
    </cfRule>
  </conditionalFormatting>
  <conditionalFormatting sqref="K22">
    <cfRule type="iconSet" priority="7">
      <iconSet iconSet="3Flags" reverse="1">
        <cfvo type="percent" val="0"/>
        <cfvo type="num" val="75"/>
        <cfvo type="num" val="80"/>
      </iconSet>
    </cfRule>
  </conditionalFormatting>
  <conditionalFormatting sqref="G13:J13">
    <cfRule type="iconSet" priority="8">
      <iconSet iconSet="3Flags">
        <cfvo type="percent" val="0"/>
        <cfvo type="num" val="30"/>
        <cfvo type="num" val="40"/>
      </iconSet>
    </cfRule>
  </conditionalFormatting>
  <conditionalFormatting sqref="K13">
    <cfRule type="iconSet" priority="9">
      <iconSet iconSet="3Flags">
        <cfvo type="percent" val="0"/>
        <cfvo type="num" val="30"/>
        <cfvo type="num" val="40"/>
      </iconSet>
    </cfRule>
  </conditionalFormatting>
  <conditionalFormatting sqref="G10:J10">
    <cfRule type="iconSet" priority="10">
      <iconSet iconSet="3Flags">
        <cfvo type="percent" val="0"/>
        <cfvo type="num" val="30"/>
        <cfvo type="num" val="40"/>
      </iconSet>
    </cfRule>
  </conditionalFormatting>
  <conditionalFormatting sqref="K10">
    <cfRule type="iconSet" priority="11">
      <iconSet iconSet="3Flags">
        <cfvo type="percent" val="0"/>
        <cfvo type="num" val="30"/>
        <cfvo type="num" val="40"/>
      </iconSet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21" man="true" max="65535" min="0"/>
  </colBreaks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Consultants">
              <controlPr defaultSize="0" locked="1" autoFill="0" autoLine="0" autoPict="0" print="true" altText="Check Box 1">
                <anchor moveWithCells="true" sizeWithCells="false">
                  <from>
                    <xdr:col>13</xdr:col>
                    <xdr:colOff>257400</xdr:colOff>
                    <xdr:row>5</xdr:row>
                    <xdr:rowOff>106560</xdr:rowOff>
                  </from>
                  <to>
                    <xdr:col>14</xdr:col>
                    <xdr:colOff>398880</xdr:colOff>
                    <xdr:row>7</xdr:row>
                    <xdr:rowOff>30240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Open Positions">
              <controlPr defaultSize="0" locked="1" autoFill="0" autoLine="0" autoPict="0" print="true" altText="Check Box 2">
                <anchor moveWithCells="true" sizeWithCells="false">
                  <from>
                    <xdr:col>15</xdr:col>
                    <xdr:colOff>243000</xdr:colOff>
                    <xdr:row>5</xdr:row>
                    <xdr:rowOff>106560</xdr:rowOff>
                  </from>
                  <to>
                    <xdr:col>16</xdr:col>
                    <xdr:colOff>509760</xdr:colOff>
                    <xdr:row>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Part Time Staff">
              <controlPr defaultSize="0" locked="1" autoFill="0" autoLine="0" autoPict="0" print="true" altText="Check Box 3">
                <anchor moveWithCells="true" sizeWithCells="false">
                  <from>
                    <xdr:col>17</xdr:col>
                    <xdr:colOff>235440</xdr:colOff>
                    <xdr:row>5</xdr:row>
                    <xdr:rowOff>106560</xdr:rowOff>
                  </from>
                  <to>
                    <xdr:col>18</xdr:col>
                    <xdr:colOff>376920</xdr:colOff>
                    <xdr:row>7</xdr:row>
                    <xdr:rowOff>30240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48F71CC-BFE6-40A6-B04C-1794C576C4BB}">
            <xm:f>$C$57=Lists!$J$3</xm:f>
            <x14:dxf>
              <font>
                <color rgb="FFFFFFFF"/>
              </font>
              <fill>
                <patternFill>
                  <bgColor rgb="FFFF0000"/>
                </patternFill>
              </fill>
            </x14:dxf>
          </x14:cfRule>
          <xm:sqref>B57:T57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2014-06-17T01:26:18Z</dcterms:created>
  <dc:creator/>
  <dc:description/>
  <dc:language>pl-PL</dc:language>
  <cp:lastModifiedBy>SHAJEDUL ISLAM</cp:lastModifiedBy>
  <cp:lastPrinted>2021-09-04T06:54:41Z</cp:lastPrinted>
  <dcterms:modified xsi:type="dcterms:W3CDTF">2021-09-04T06:54:51Z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